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esse\Documents\Albemarle\"/>
    </mc:Choice>
  </mc:AlternateContent>
  <xr:revisionPtr revIDLastSave="0" documentId="13_ncr:1_{C45AC555-FC79-4BD5-9D8F-6A7E99F9B669}" xr6:coauthVersionLast="46" xr6:coauthVersionMax="47" xr10:uidLastSave="{00000000-0000-0000-0000-000000000000}"/>
  <bookViews>
    <workbookView xWindow="48480" yWindow="-120" windowWidth="29040" windowHeight="15840" xr2:uid="{2C5F6858-0D7B-4B88-A6C2-86285B618D74}"/>
  </bookViews>
  <sheets>
    <sheet name="Transition Pay Calculator" sheetId="4" r:id="rId1"/>
    <sheet name="Sample Pay Statement" sheetId="6" r:id="rId2"/>
    <sheet name="Monthly to Bi-Weekly Comparison" sheetId="7" r:id="rId3"/>
    <sheet name="Pay Schedule"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4" l="1"/>
  <c r="B11" i="4"/>
  <c r="E22" i="4" l="1"/>
  <c r="E11" i="4"/>
  <c r="E4" i="4"/>
  <c r="L23" i="6"/>
  <c r="J23" i="6"/>
  <c r="F23" i="6"/>
  <c r="E23" i="6"/>
  <c r="I14" i="6"/>
  <c r="K26" i="6" s="1"/>
  <c r="K14" i="6"/>
  <c r="K27" i="6" s="1"/>
  <c r="G40" i="6" l="1"/>
  <c r="G36" i="6"/>
  <c r="H24" i="7"/>
  <c r="E24" i="7"/>
  <c r="H22" i="7"/>
  <c r="E22" i="7"/>
  <c r="H20" i="7"/>
  <c r="E20" i="7"/>
  <c r="H18" i="7"/>
  <c r="E18" i="7"/>
  <c r="H16" i="7"/>
  <c r="E16" i="7"/>
  <c r="H14" i="7"/>
  <c r="E14" i="7"/>
  <c r="H12" i="7"/>
  <c r="E12" i="7"/>
  <c r="H10" i="7"/>
  <c r="E10" i="7"/>
  <c r="H8" i="7"/>
  <c r="E8" i="7"/>
  <c r="H6" i="7"/>
  <c r="E6" i="7"/>
  <c r="H4" i="7"/>
  <c r="E4" i="7"/>
  <c r="B25" i="7"/>
  <c r="B23" i="7"/>
  <c r="B24" i="7" s="1"/>
  <c r="B21" i="7"/>
  <c r="B22" i="7" s="1"/>
  <c r="B19" i="7"/>
  <c r="B20" i="7" s="1"/>
  <c r="B17" i="7"/>
  <c r="B18" i="7" s="1"/>
  <c r="B15" i="7"/>
  <c r="B16" i="7" s="1"/>
  <c r="B13" i="7"/>
  <c r="B14" i="7" s="1"/>
  <c r="B11" i="7"/>
  <c r="B12" i="7" s="1"/>
  <c r="B9" i="7"/>
  <c r="B10" i="7" s="1"/>
  <c r="B7" i="7"/>
  <c r="B8" i="7" s="1"/>
  <c r="B5" i="7"/>
  <c r="B6" i="7" s="1"/>
  <c r="B3" i="7"/>
  <c r="B4" i="7" s="1"/>
  <c r="B10" i="4"/>
  <c r="D27" i="7"/>
  <c r="E30" i="7"/>
  <c r="C30" i="7"/>
  <c r="E28" i="7"/>
  <c r="H3" i="4"/>
  <c r="E3" i="4"/>
  <c r="E5" i="4"/>
  <c r="E6" i="4"/>
  <c r="E7" i="4"/>
  <c r="E8" i="4"/>
  <c r="E9" i="4"/>
  <c r="E10" i="4"/>
  <c r="E12" i="4"/>
  <c r="E13" i="4"/>
  <c r="E14" i="4"/>
  <c r="E15" i="4"/>
  <c r="E16" i="4"/>
  <c r="E17" i="4"/>
  <c r="E18" i="4"/>
  <c r="E19" i="4"/>
  <c r="E20" i="4"/>
  <c r="E21" i="4"/>
  <c r="E23" i="4"/>
  <c r="E24" i="4"/>
  <c r="E25" i="4"/>
  <c r="E26" i="4"/>
  <c r="E27" i="4"/>
  <c r="E28" i="4"/>
  <c r="E29" i="4"/>
  <c r="G3" i="4" l="1"/>
  <c r="C27" i="7"/>
  <c r="C28" i="7" s="1"/>
  <c r="C79" i="7"/>
  <c r="C67" i="7"/>
  <c r="C64" i="7"/>
  <c r="C42" i="7"/>
  <c r="C3" i="7"/>
  <c r="C4" i="7" s="1"/>
  <c r="D78" i="7"/>
  <c r="C78" i="7"/>
  <c r="D76" i="7"/>
  <c r="C76" i="7"/>
  <c r="D74" i="7"/>
  <c r="C74" i="7"/>
  <c r="D72" i="7"/>
  <c r="C72" i="7"/>
  <c r="D70" i="7"/>
  <c r="C70" i="7"/>
  <c r="D68" i="7"/>
  <c r="C68" i="7"/>
  <c r="D66" i="7"/>
  <c r="D64" i="7"/>
  <c r="D62" i="7"/>
  <c r="C62" i="7"/>
  <c r="D60" i="7"/>
  <c r="C60" i="7"/>
  <c r="D58" i="7"/>
  <c r="C58" i="7"/>
  <c r="D56" i="7"/>
  <c r="C56" i="7"/>
  <c r="D54" i="7"/>
  <c r="C54" i="7"/>
  <c r="D52" i="7"/>
  <c r="C52" i="7"/>
  <c r="D50" i="7"/>
  <c r="C50" i="7"/>
  <c r="D48" i="7"/>
  <c r="C48" i="7"/>
  <c r="D46" i="7"/>
  <c r="C46" i="7"/>
  <c r="D44" i="7"/>
  <c r="D42" i="7"/>
  <c r="D40" i="7"/>
  <c r="C40" i="7"/>
  <c r="D38" i="7"/>
  <c r="C38" i="7"/>
  <c r="D36" i="7"/>
  <c r="C36" i="7"/>
  <c r="D34" i="7"/>
  <c r="C34" i="7"/>
  <c r="D32" i="7"/>
  <c r="C32" i="7"/>
  <c r="D79" i="7"/>
  <c r="D77" i="7"/>
  <c r="D75" i="7"/>
  <c r="D73" i="7"/>
  <c r="D71" i="7"/>
  <c r="D69" i="7"/>
  <c r="D67" i="7"/>
  <c r="D65" i="7"/>
  <c r="D63" i="7"/>
  <c r="D61" i="7"/>
  <c r="D59" i="7"/>
  <c r="D57" i="7"/>
  <c r="D55" i="7"/>
  <c r="D53" i="7"/>
  <c r="D51" i="7"/>
  <c r="D49" i="7"/>
  <c r="D47" i="7"/>
  <c r="D45" i="7"/>
  <c r="D43" i="7"/>
  <c r="D41" i="7"/>
  <c r="D39" i="7"/>
  <c r="D37" i="7"/>
  <c r="D35" i="7"/>
  <c r="D33" i="7"/>
  <c r="D31" i="7"/>
  <c r="C77" i="7"/>
  <c r="C75" i="7"/>
  <c r="C73" i="7"/>
  <c r="C71" i="7"/>
  <c r="C69" i="7"/>
  <c r="C63" i="7"/>
  <c r="C61" i="7"/>
  <c r="C59" i="7"/>
  <c r="C57" i="7"/>
  <c r="C55" i="7"/>
  <c r="C53" i="7"/>
  <c r="C51" i="7"/>
  <c r="C49" i="7"/>
  <c r="C47" i="7"/>
  <c r="C45" i="7"/>
  <c r="C41" i="7"/>
  <c r="C39" i="7"/>
  <c r="C37" i="7"/>
  <c r="C35" i="7"/>
  <c r="C33" i="7"/>
  <c r="C31" i="7"/>
  <c r="D25" i="7"/>
  <c r="D23" i="7"/>
  <c r="D24" i="7" s="1"/>
  <c r="D21" i="7"/>
  <c r="D22" i="7" s="1"/>
  <c r="D19" i="7"/>
  <c r="D20" i="7" s="1"/>
  <c r="D17" i="7"/>
  <c r="D18" i="7" s="1"/>
  <c r="D15" i="7"/>
  <c r="D16" i="7" s="1"/>
  <c r="D13" i="7"/>
  <c r="D14" i="7" s="1"/>
  <c r="D11" i="7"/>
  <c r="D12" i="7" s="1"/>
  <c r="D9" i="7"/>
  <c r="D10" i="7" s="1"/>
  <c r="D7" i="7"/>
  <c r="D8" i="7" s="1"/>
  <c r="D5" i="7"/>
  <c r="D6" i="7" s="1"/>
  <c r="D3" i="7"/>
  <c r="D4" i="7" s="1"/>
  <c r="C25" i="7"/>
  <c r="C23" i="7"/>
  <c r="C24" i="7" s="1"/>
  <c r="C21" i="7"/>
  <c r="C22" i="7" s="1"/>
  <c r="C19" i="7"/>
  <c r="C20" i="7" s="1"/>
  <c r="C17" i="7"/>
  <c r="C18" i="7" s="1"/>
  <c r="C15" i="7"/>
  <c r="C16" i="7" s="1"/>
  <c r="C13" i="7"/>
  <c r="C14" i="7" s="1"/>
  <c r="C11" i="7"/>
  <c r="C12" i="7" s="1"/>
  <c r="C9" i="7"/>
  <c r="C10" i="7" s="1"/>
  <c r="C7" i="7"/>
  <c r="C8" i="7" s="1"/>
  <c r="C5" i="7"/>
  <c r="C6" i="7" s="1"/>
  <c r="G29" i="4"/>
  <c r="G28" i="4"/>
  <c r="G27" i="4"/>
  <c r="G26" i="4"/>
  <c r="G25" i="4"/>
  <c r="G24" i="4"/>
  <c r="G23" i="4"/>
  <c r="G21" i="4"/>
  <c r="G20" i="4"/>
  <c r="G19" i="4"/>
  <c r="G18" i="4"/>
  <c r="G17" i="4"/>
  <c r="G16" i="4"/>
  <c r="G15" i="4"/>
  <c r="G14" i="4"/>
  <c r="G13" i="4"/>
  <c r="G12" i="4"/>
  <c r="G10" i="4"/>
  <c r="G9" i="4"/>
  <c r="G8" i="4"/>
  <c r="G7" i="4"/>
  <c r="G6" i="4"/>
  <c r="G5" i="4"/>
  <c r="H29" i="4"/>
  <c r="H28" i="4"/>
  <c r="H27" i="4"/>
  <c r="H26" i="4"/>
  <c r="H25" i="4"/>
  <c r="H24" i="4"/>
  <c r="H23" i="4"/>
  <c r="H22" i="4"/>
  <c r="H21" i="4"/>
  <c r="H20" i="4"/>
  <c r="H19" i="4"/>
  <c r="H18" i="4"/>
  <c r="H17" i="4"/>
  <c r="H16" i="4"/>
  <c r="H15" i="4"/>
  <c r="H14" i="4"/>
  <c r="H13" i="4"/>
  <c r="H12" i="4"/>
  <c r="H11" i="4"/>
  <c r="H10" i="4"/>
  <c r="H9" i="4"/>
  <c r="H8" i="4"/>
  <c r="H7" i="4"/>
  <c r="H6" i="4"/>
  <c r="H5" i="4"/>
  <c r="F29" i="4" l="1"/>
  <c r="J29" i="4" s="1"/>
  <c r="F3" i="4"/>
  <c r="J3" i="4" s="1"/>
  <c r="B27" i="7"/>
  <c r="B28" i="7" s="1"/>
  <c r="B29" i="7"/>
  <c r="D30" i="7"/>
  <c r="F4" i="4"/>
  <c r="D28" i="7"/>
  <c r="F3" i="7"/>
  <c r="B64" i="7"/>
  <c r="B73" i="7"/>
  <c r="B57" i="7"/>
  <c r="B41" i="7"/>
  <c r="B48" i="7"/>
  <c r="B71" i="7"/>
  <c r="B55" i="7"/>
  <c r="B39" i="7"/>
  <c r="B32" i="7"/>
  <c r="B54" i="7"/>
  <c r="B76" i="7"/>
  <c r="B69" i="7"/>
  <c r="B53" i="7"/>
  <c r="B37" i="7"/>
  <c r="B38" i="7"/>
  <c r="B44" i="7"/>
  <c r="B60" i="7"/>
  <c r="B66" i="7"/>
  <c r="B67" i="7"/>
  <c r="B51" i="7"/>
  <c r="B35" i="7"/>
  <c r="B50" i="7"/>
  <c r="B72" i="7"/>
  <c r="B65" i="7"/>
  <c r="B49" i="7"/>
  <c r="B33" i="7"/>
  <c r="B34" i="7"/>
  <c r="B56" i="7"/>
  <c r="B78" i="7"/>
  <c r="B42" i="7"/>
  <c r="B70" i="7"/>
  <c r="B63" i="7"/>
  <c r="B47" i="7"/>
  <c r="B31" i="7"/>
  <c r="B79" i="7"/>
  <c r="F79" i="7" s="1"/>
  <c r="B40" i="7"/>
  <c r="B46" i="7"/>
  <c r="B62" i="7"/>
  <c r="B68" i="7"/>
  <c r="B77" i="7"/>
  <c r="B61" i="7"/>
  <c r="B45" i="7"/>
  <c r="B52" i="7"/>
  <c r="B74" i="7"/>
  <c r="B75" i="7"/>
  <c r="B59" i="7"/>
  <c r="B43" i="7"/>
  <c r="B36" i="7"/>
  <c r="B58" i="7"/>
  <c r="F19" i="7"/>
  <c r="F20" i="7" s="1"/>
  <c r="F9" i="7"/>
  <c r="F10" i="7" s="1"/>
  <c r="F25" i="7"/>
  <c r="F23" i="7"/>
  <c r="F24" i="7" s="1"/>
  <c r="F7" i="7"/>
  <c r="F8" i="7" s="1"/>
  <c r="F11" i="7"/>
  <c r="F12" i="7" s="1"/>
  <c r="F13" i="7"/>
  <c r="F14" i="7" s="1"/>
  <c r="F21" i="7"/>
  <c r="F22" i="7" s="1"/>
  <c r="F5" i="7"/>
  <c r="F6" i="7" s="1"/>
  <c r="F15" i="7"/>
  <c r="F16" i="7" s="1"/>
  <c r="F17" i="7"/>
  <c r="F18" i="7" s="1"/>
  <c r="F22" i="4"/>
  <c r="F18" i="4"/>
  <c r="F12" i="4"/>
  <c r="F20" i="4"/>
  <c r="F28" i="4"/>
  <c r="F5" i="4"/>
  <c r="F13" i="4"/>
  <c r="F21" i="4"/>
  <c r="F6" i="4"/>
  <c r="F14" i="4"/>
  <c r="F7" i="4"/>
  <c r="F15" i="4"/>
  <c r="F23" i="4"/>
  <c r="F8" i="4"/>
  <c r="F16" i="4"/>
  <c r="F24" i="4"/>
  <c r="F9" i="4"/>
  <c r="F17" i="4"/>
  <c r="F25" i="4"/>
  <c r="F10" i="4"/>
  <c r="F26" i="4"/>
  <c r="F11" i="4"/>
  <c r="F19" i="4"/>
  <c r="F27" i="4"/>
  <c r="G3" i="7" l="1"/>
  <c r="G4" i="7" s="1"/>
  <c r="F4" i="7"/>
  <c r="F29" i="7"/>
  <c r="B30" i="7"/>
  <c r="J4" i="4"/>
  <c r="F27" i="7"/>
  <c r="G5" i="7" l="1"/>
  <c r="G7" i="7" s="1"/>
  <c r="G27" i="7"/>
  <c r="G28" i="7" s="1"/>
  <c r="F28" i="7"/>
  <c r="F30" i="7"/>
  <c r="G6" i="7" l="1"/>
  <c r="G9" i="7"/>
  <c r="G8" i="7"/>
  <c r="G29" i="7"/>
  <c r="G30" i="7" s="1"/>
  <c r="E31" i="7"/>
  <c r="F31" i="7" s="1"/>
  <c r="E39" i="7"/>
  <c r="F39" i="7" s="1"/>
  <c r="E47" i="7"/>
  <c r="F47" i="7" s="1"/>
  <c r="F55" i="7"/>
  <c r="E32" i="7"/>
  <c r="F32" i="7" s="1"/>
  <c r="E40" i="7"/>
  <c r="F40" i="7" s="1"/>
  <c r="E48" i="7"/>
  <c r="F48" i="7" s="1"/>
  <c r="F56" i="7"/>
  <c r="F64" i="7"/>
  <c r="F72" i="7"/>
  <c r="E51" i="7"/>
  <c r="F51" i="7" s="1"/>
  <c r="F75" i="7"/>
  <c r="E33" i="7"/>
  <c r="F33" i="7" s="1"/>
  <c r="E41" i="7"/>
  <c r="F41" i="7" s="1"/>
  <c r="E49" i="7"/>
  <c r="F49" i="7" s="1"/>
  <c r="F57" i="7"/>
  <c r="F65" i="7"/>
  <c r="F73" i="7"/>
  <c r="E43" i="7"/>
  <c r="F43" i="7" s="1"/>
  <c r="F67" i="7"/>
  <c r="E34" i="7"/>
  <c r="F34" i="7" s="1"/>
  <c r="E42" i="7"/>
  <c r="F42" i="7" s="1"/>
  <c r="E50" i="7"/>
  <c r="F50" i="7" s="1"/>
  <c r="F58" i="7"/>
  <c r="F66" i="7"/>
  <c r="F74" i="7"/>
  <c r="F59" i="7"/>
  <c r="E35" i="7"/>
  <c r="F35" i="7" s="1"/>
  <c r="E36" i="7"/>
  <c r="F36" i="7" s="1"/>
  <c r="E44" i="7"/>
  <c r="F44" i="7" s="1"/>
  <c r="E52" i="7"/>
  <c r="F52" i="7" s="1"/>
  <c r="F60" i="7"/>
  <c r="F68" i="7"/>
  <c r="F76" i="7"/>
  <c r="E46" i="7"/>
  <c r="F46" i="7" s="1"/>
  <c r="F62" i="7"/>
  <c r="F71" i="7"/>
  <c r="E37" i="7"/>
  <c r="F37" i="7" s="1"/>
  <c r="E45" i="7"/>
  <c r="F45" i="7" s="1"/>
  <c r="F53" i="7"/>
  <c r="F61" i="7"/>
  <c r="F69" i="7"/>
  <c r="E38" i="7"/>
  <c r="F38" i="7" s="1"/>
  <c r="F54" i="7"/>
  <c r="F70" i="7"/>
  <c r="F63" i="7"/>
  <c r="I7" i="4"/>
  <c r="J7" i="4" s="1"/>
  <c r="J28" i="4"/>
  <c r="J20" i="4"/>
  <c r="I12" i="4"/>
  <c r="J12" i="4" s="1"/>
  <c r="J17" i="4"/>
  <c r="J24" i="4"/>
  <c r="J27" i="4"/>
  <c r="J19" i="4"/>
  <c r="I11" i="4"/>
  <c r="J11" i="4" s="1"/>
  <c r="J25" i="4"/>
  <c r="I9" i="4"/>
  <c r="J9" i="4" s="1"/>
  <c r="J16" i="4"/>
  <c r="J22" i="4"/>
  <c r="J21" i="4"/>
  <c r="J26" i="4"/>
  <c r="J18" i="4"/>
  <c r="I10" i="4"/>
  <c r="J10" i="4" s="1"/>
  <c r="I8" i="4"/>
  <c r="J8" i="4" s="1"/>
  <c r="I14" i="4"/>
  <c r="J14" i="4" s="1"/>
  <c r="I13" i="4"/>
  <c r="J13" i="4" s="1"/>
  <c r="I5" i="4"/>
  <c r="J5" i="4" s="1"/>
  <c r="J23" i="4"/>
  <c r="I15" i="4"/>
  <c r="J15" i="4" s="1"/>
  <c r="I6" i="4"/>
  <c r="J6" i="4" s="1"/>
  <c r="G11" i="7" l="1"/>
  <c r="G10" i="7"/>
  <c r="F77" i="7"/>
  <c r="F78" i="7"/>
  <c r="G31" i="7"/>
  <c r="G33" i="7" s="1"/>
  <c r="G35" i="7" s="1"/>
  <c r="G37" i="7" s="1"/>
  <c r="G39" i="7" s="1"/>
  <c r="G41" i="7" s="1"/>
  <c r="G43" i="7" s="1"/>
  <c r="G45" i="7" s="1"/>
  <c r="G47" i="7" s="1"/>
  <c r="G49" i="7" s="1"/>
  <c r="G51" i="7" s="1"/>
  <c r="G53" i="7" s="1"/>
  <c r="G55" i="7" s="1"/>
  <c r="G57" i="7" s="1"/>
  <c r="G59" i="7" s="1"/>
  <c r="G61" i="7" s="1"/>
  <c r="G63" i="7" s="1"/>
  <c r="G65" i="7" s="1"/>
  <c r="G67" i="7" s="1"/>
  <c r="G69" i="7" s="1"/>
  <c r="G71" i="7" s="1"/>
  <c r="G73" i="7" s="1"/>
  <c r="G75" i="7" s="1"/>
  <c r="G32" i="7"/>
  <c r="G34" i="7" s="1"/>
  <c r="G36" i="7" s="1"/>
  <c r="G38" i="7" s="1"/>
  <c r="G40" i="7" s="1"/>
  <c r="K3" i="4"/>
  <c r="K4" i="4" s="1"/>
  <c r="K5" i="4" s="1"/>
  <c r="G13" i="7" l="1"/>
  <c r="G12" i="7"/>
  <c r="G77" i="7"/>
  <c r="G79" i="7" s="1"/>
  <c r="K6" i="4"/>
  <c r="K7" i="4" s="1"/>
  <c r="K8" i="4" s="1"/>
  <c r="K9" i="4" s="1"/>
  <c r="K10" i="4" s="1"/>
  <c r="K11" i="4" s="1"/>
  <c r="K12" i="4" s="1"/>
  <c r="K13" i="4" s="1"/>
  <c r="K14" i="4" s="1"/>
  <c r="K15" i="4" s="1"/>
  <c r="K16" i="4" s="1"/>
  <c r="K17" i="4" s="1"/>
  <c r="K18" i="4" s="1"/>
  <c r="K19" i="4" s="1"/>
  <c r="K20" i="4" s="1"/>
  <c r="K21" i="4" s="1"/>
  <c r="K22" i="4" s="1"/>
  <c r="K23" i="4" s="1"/>
  <c r="K24" i="4" s="1"/>
  <c r="K25" i="4" s="1"/>
  <c r="K26" i="4" s="1"/>
  <c r="K27" i="4" s="1"/>
  <c r="K28" i="4" s="1"/>
  <c r="K29" i="4" s="1"/>
  <c r="G42" i="7"/>
  <c r="G44" i="7" s="1"/>
  <c r="G46" i="7" s="1"/>
  <c r="G48" i="7" s="1"/>
  <c r="G50" i="7" s="1"/>
  <c r="G52" i="7" s="1"/>
  <c r="G54" i="7" s="1"/>
  <c r="G56" i="7" s="1"/>
  <c r="G58" i="7" s="1"/>
  <c r="G60" i="7" s="1"/>
  <c r="G62" i="7" s="1"/>
  <c r="G64" i="7" s="1"/>
  <c r="G66" i="7" s="1"/>
  <c r="G68" i="7" s="1"/>
  <c r="G70" i="7" s="1"/>
  <c r="G72" i="7" s="1"/>
  <c r="G74" i="7" s="1"/>
  <c r="G76" i="7" s="1"/>
  <c r="G78" i="7" s="1"/>
  <c r="G15" i="7" l="1"/>
  <c r="G14" i="7"/>
  <c r="G17" i="7" l="1"/>
  <c r="G16" i="7"/>
  <c r="G19" i="7" l="1"/>
  <c r="G18" i="7"/>
  <c r="G21" i="7" l="1"/>
  <c r="G20" i="7"/>
  <c r="G23" i="7" l="1"/>
  <c r="G22" i="7"/>
  <c r="G25" i="7" l="1"/>
  <c r="G24" i="7"/>
</calcChain>
</file>

<file path=xl/sharedStrings.xml><?xml version="1.0" encoding="utf-8"?>
<sst xmlns="http://schemas.openxmlformats.org/spreadsheetml/2006/main" count="115" uniqueCount="94">
  <si>
    <t>User Input</t>
  </si>
  <si>
    <t>Pay Calendar</t>
  </si>
  <si>
    <t>Base Pay Monthly Amount</t>
  </si>
  <si>
    <t>Pay Date For Graph</t>
  </si>
  <si>
    <t>Pay Date</t>
  </si>
  <si>
    <t>Gross Pay Amount</t>
  </si>
  <si>
    <t>Total Deductions</t>
  </si>
  <si>
    <t>Total Taxes</t>
  </si>
  <si>
    <t>Payback Amount</t>
  </si>
  <si>
    <t>Take Home Pay</t>
  </si>
  <si>
    <t>YTD Take Home Pay</t>
  </si>
  <si>
    <t>Stipend Monthly Amount</t>
  </si>
  <si>
    <t>Current Monthy Deductions</t>
  </si>
  <si>
    <t>Current Monthly Taxes</t>
  </si>
  <si>
    <t>Calculations</t>
  </si>
  <si>
    <t>Gross Pay Per Period</t>
  </si>
  <si>
    <t>Payback Amount Per Period</t>
  </si>
  <si>
    <t>For a more detailed calculator, please use the URL below</t>
  </si>
  <si>
    <t>https://www.paycheckcity.com/calculator/salary/virginia</t>
  </si>
  <si>
    <t>Disclaimer: 
These free resources and accompanying materials are provided for informational purposes only. This information should not be considered financial advice and you should consider what resources and analysis may be best for your individual needs.</t>
  </si>
  <si>
    <t>County of Albemarle</t>
  </si>
  <si>
    <t>Direct Deposit Earnings Statement</t>
  </si>
  <si>
    <t>401 MCINTIRE ROAD</t>
  </si>
  <si>
    <t>DD ############</t>
  </si>
  <si>
    <t>CHARLOTTESVILLE, VA, 22902</t>
  </si>
  <si>
    <t>Start Period</t>
  </si>
  <si>
    <t>End Period</t>
  </si>
  <si>
    <t>Stipend Monthly Amount (sum applicable stipend amounts for total)</t>
  </si>
  <si>
    <t>Current Monthly Deductions</t>
  </si>
  <si>
    <t>Earnings</t>
  </si>
  <si>
    <t>Desciption</t>
  </si>
  <si>
    <t>Rate</t>
  </si>
  <si>
    <t>Hours</t>
  </si>
  <si>
    <t>Amount</t>
  </si>
  <si>
    <t>YTD Amounts</t>
  </si>
  <si>
    <t>This is a sample pay statement. Reference the highlighted fields to populate the "Transition Pay Calculator" tab</t>
  </si>
  <si>
    <t>Base Pay</t>
  </si>
  <si>
    <t>Additional Pay</t>
  </si>
  <si>
    <t>Sample Stipend 1**</t>
  </si>
  <si>
    <t>Sample Stipend 2**</t>
  </si>
  <si>
    <t>**Applicable stipends to include in Stipend Monthly Amount:</t>
  </si>
  <si>
    <t>Total:</t>
  </si>
  <si>
    <t>Academic Leadership Stipend</t>
  </si>
  <si>
    <t>Payroll Deductions</t>
  </si>
  <si>
    <t>Taxes</t>
  </si>
  <si>
    <t>Description</t>
  </si>
  <si>
    <t>Year To Date</t>
  </si>
  <si>
    <t>Code</t>
  </si>
  <si>
    <t>Acting Pay/ Temp Wrk Hghr Class</t>
  </si>
  <si>
    <t>Sample Deduction 1</t>
  </si>
  <si>
    <t>FED</t>
  </si>
  <si>
    <t>AP Intern ProgramStipend</t>
  </si>
  <si>
    <t>Sample Deduction 2</t>
  </si>
  <si>
    <t>SS</t>
  </si>
  <si>
    <t>EDEP 3% Incentive</t>
  </si>
  <si>
    <t>Sample Deduction 3</t>
  </si>
  <si>
    <t>MED</t>
  </si>
  <si>
    <t>Extra Class</t>
  </si>
  <si>
    <t>VA</t>
  </si>
  <si>
    <t>NBCT Stipend</t>
  </si>
  <si>
    <t>Non-CC Misc. Stipend</t>
  </si>
  <si>
    <t>Public Safety ALS</t>
  </si>
  <si>
    <t>Payroll Benefits</t>
  </si>
  <si>
    <t>Net Wage Amounts</t>
  </si>
  <si>
    <t>Public Safety Associates Deg</t>
  </si>
  <si>
    <t>Public Safety Bachelors Deg</t>
  </si>
  <si>
    <t>Sample Benefit 1</t>
  </si>
  <si>
    <t>Net wages/period</t>
  </si>
  <si>
    <t>Public Safety Detective</t>
  </si>
  <si>
    <t>Sample Benefit 2</t>
  </si>
  <si>
    <t>Net wages YTD</t>
  </si>
  <si>
    <t>Public Safety DPO</t>
  </si>
  <si>
    <t>Public Safety HAZMAT</t>
  </si>
  <si>
    <t>Public Safety TRT</t>
  </si>
  <si>
    <t>VERIP Stipend</t>
  </si>
  <si>
    <t>Direct Deposit Information</t>
  </si>
  <si>
    <t>Miscellaneous</t>
  </si>
  <si>
    <t>Bank</t>
  </si>
  <si>
    <t>Account</t>
  </si>
  <si>
    <t>Annual Leave</t>
  </si>
  <si>
    <t>Sick Leave</t>
  </si>
  <si>
    <t>Bank Name</t>
  </si>
  <si>
    <t>############</t>
  </si>
  <si>
    <t>Employee ID</t>
  </si>
  <si>
    <t>999999</t>
  </si>
  <si>
    <t>Gross Pay</t>
  </si>
  <si>
    <t>Monthly</t>
  </si>
  <si>
    <t>Bi-Weekly</t>
  </si>
  <si>
    <t>Transition Pay Option</t>
  </si>
  <si>
    <t>Transition Pay Amount</t>
  </si>
  <si>
    <t>* The 1/31 paycheck in this model does not reflect any exceptions pay that a non-exempt employee may have earned from 12/4-12/31</t>
  </si>
  <si>
    <t>** Months with 3 pay checks will exclude deductions</t>
  </si>
  <si>
    <t>Amounts for taxes and some deductions are percentages of your income and may fluctuate from pay period to pay period because of things like overtime and additional pay. Those fluctuations are not accounted for in this calculator.</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</si>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</sst>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_(&quot;$&quot;* #,##0.00000_);_(&quot;$&quot;* \(#,##0.00000\);_(&quot;$&quot;* &quot;-&quot;??_);_(@_)"/>
    <numFmt numFmtId="166" formatCode="&quot;$&quot;#,##0.0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8"/>
      <name val="Calibri"/>
      <family val="2"/>
      <scheme val="minor"/>
    </font>
    <font>
      <sz val="11"/>
      <color rgb="FF000000"/>
      <name val="Calibri"/>
      <family val="2"/>
      <scheme val="minor"/>
    </font>
    <font>
      <b/>
      <sz val="11"/>
      <color rgb="FF000000"/>
      <name val="Calibri"/>
      <family val="2"/>
      <scheme val="minor"/>
    </font>
    <font>
      <sz val="11"/>
      <color rgb="FF000000"/>
      <name val="Lucida Sans Typewriter"/>
      <family val="3"/>
    </font>
    <font>
      <b/>
      <i/>
      <sz val="10"/>
      <color rgb="FF000000"/>
      <name val="Lato"/>
    </font>
  </fonts>
  <fills count="1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1" tint="0.14999847407452621"/>
        <bgColor indexed="64"/>
      </patternFill>
    </fill>
    <fill>
      <patternFill patternType="solid">
        <fgColor theme="0"/>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rgb="FFFFD96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56">
    <xf numFmtId="0" fontId="0" fillId="0" borderId="0" xfId="0"/>
    <xf numFmtId="0" fontId="3" fillId="2" borderId="1" xfId="0" applyFont="1" applyFill="1" applyBorder="1"/>
    <xf numFmtId="0" fontId="3" fillId="2" borderId="1" xfId="0" applyFont="1" applyFill="1" applyBorder="1" applyAlignment="1">
      <alignment wrapText="1"/>
    </xf>
    <xf numFmtId="44" fontId="0" fillId="0" borderId="1" xfId="1" applyFont="1" applyBorder="1"/>
    <xf numFmtId="44" fontId="0" fillId="0" borderId="1" xfId="0" applyNumberFormat="1" applyBorder="1"/>
    <xf numFmtId="44" fontId="0" fillId="3" borderId="1" xfId="1" applyFont="1" applyFill="1" applyBorder="1"/>
    <xf numFmtId="14" fontId="0" fillId="3" borderId="1" xfId="0" applyNumberFormat="1" applyFill="1" applyBorder="1"/>
    <xf numFmtId="0" fontId="3" fillId="3" borderId="1" xfId="0" applyFont="1" applyFill="1" applyBorder="1" applyAlignment="1">
      <alignment horizontal="left"/>
    </xf>
    <xf numFmtId="0" fontId="0" fillId="6" borderId="0" xfId="0" applyFill="1"/>
    <xf numFmtId="44" fontId="0" fillId="2" borderId="1" xfId="1" applyFont="1" applyFill="1" applyBorder="1"/>
    <xf numFmtId="44" fontId="0" fillId="0" borderId="0" xfId="1" applyFont="1"/>
    <xf numFmtId="14" fontId="0" fillId="0" borderId="0" xfId="0" applyNumberFormat="1"/>
    <xf numFmtId="0" fontId="3" fillId="3" borderId="1" xfId="0" applyFont="1" applyFill="1" applyBorder="1" applyAlignment="1">
      <alignment horizontal="left" wrapText="1"/>
    </xf>
    <xf numFmtId="0" fontId="4" fillId="6" borderId="0" xfId="2" applyFill="1"/>
    <xf numFmtId="0" fontId="0" fillId="0" borderId="8" xfId="0" applyBorder="1"/>
    <xf numFmtId="0" fontId="0" fillId="0" borderId="9" xfId="0" applyBorder="1"/>
    <xf numFmtId="0" fontId="3" fillId="0" borderId="7" xfId="0" applyFont="1" applyBorder="1"/>
    <xf numFmtId="0" fontId="0" fillId="0" borderId="13" xfId="0" applyBorder="1"/>
    <xf numFmtId="0" fontId="5" fillId="2" borderId="1" xfId="0" applyFont="1" applyFill="1" applyBorder="1" applyAlignment="1">
      <alignment horizontal="center"/>
    </xf>
    <xf numFmtId="0" fontId="5" fillId="6" borderId="0" xfId="0" applyFont="1" applyFill="1"/>
    <xf numFmtId="164" fontId="0" fillId="0" borderId="13" xfId="1" applyNumberFormat="1" applyFont="1" applyBorder="1"/>
    <xf numFmtId="8" fontId="0" fillId="0" borderId="13" xfId="0" applyNumberFormat="1" applyBorder="1" applyAlignment="1">
      <alignment horizontal="right"/>
    </xf>
    <xf numFmtId="164" fontId="3" fillId="0" borderId="1" xfId="0" applyNumberFormat="1" applyFont="1" applyBorder="1" applyAlignment="1">
      <alignment horizontal="right"/>
    </xf>
    <xf numFmtId="164" fontId="0" fillId="0" borderId="13" xfId="0" applyNumberFormat="1" applyBorder="1"/>
    <xf numFmtId="0" fontId="0" fillId="0" borderId="6" xfId="0" applyBorder="1" applyAlignment="1"/>
    <xf numFmtId="2" fontId="0" fillId="0" borderId="6" xfId="0" applyNumberFormat="1" applyBorder="1" applyAlignment="1"/>
    <xf numFmtId="49" fontId="0" fillId="0" borderId="6" xfId="0" applyNumberFormat="1" applyBorder="1" applyAlignment="1">
      <alignment horizontal="right"/>
    </xf>
    <xf numFmtId="0" fontId="0" fillId="0" borderId="9" xfId="0" applyBorder="1" applyAlignment="1"/>
    <xf numFmtId="14" fontId="0" fillId="0" borderId="1" xfId="0" applyNumberFormat="1" applyFill="1" applyBorder="1"/>
    <xf numFmtId="14" fontId="0" fillId="0" borderId="0" xfId="0" applyNumberFormat="1" applyFill="1" applyBorder="1"/>
    <xf numFmtId="14" fontId="0" fillId="0" borderId="1" xfId="0" applyNumberFormat="1" applyBorder="1"/>
    <xf numFmtId="0" fontId="2" fillId="5" borderId="1" xfId="0" applyFont="1" applyFill="1" applyBorder="1" applyAlignment="1">
      <alignment wrapText="1"/>
    </xf>
    <xf numFmtId="44" fontId="0" fillId="6" borderId="0" xfId="0" applyNumberFormat="1" applyFill="1"/>
    <xf numFmtId="165" fontId="0" fillId="6" borderId="0" xfId="0" applyNumberFormat="1" applyFill="1"/>
    <xf numFmtId="44" fontId="0" fillId="0" borderId="0" xfId="0" applyNumberFormat="1"/>
    <xf numFmtId="0" fontId="0" fillId="6" borderId="0" xfId="0" applyFill="1" applyAlignment="1">
      <alignment horizontal="left"/>
    </xf>
    <xf numFmtId="14" fontId="0" fillId="3" borderId="1" xfId="0" applyNumberFormat="1" applyFill="1" applyBorder="1" applyAlignment="1">
      <alignment horizontal="right"/>
    </xf>
    <xf numFmtId="0" fontId="0" fillId="10" borderId="0" xfId="0" applyFill="1"/>
    <xf numFmtId="0" fontId="0" fillId="11" borderId="0" xfId="0" applyFill="1"/>
    <xf numFmtId="0" fontId="0" fillId="12" borderId="0" xfId="0" applyFill="1"/>
    <xf numFmtId="0" fontId="0" fillId="13" borderId="0" xfId="0" applyFill="1"/>
    <xf numFmtId="164" fontId="3" fillId="12" borderId="1" xfId="0" applyNumberFormat="1" applyFont="1" applyFill="1" applyBorder="1" applyAlignment="1">
      <alignment horizontal="right"/>
    </xf>
    <xf numFmtId="44" fontId="0" fillId="11" borderId="1" xfId="1" applyFont="1" applyFill="1" applyBorder="1" applyAlignment="1" applyProtection="1">
      <alignment horizontal="right"/>
      <protection locked="0"/>
    </xf>
    <xf numFmtId="44" fontId="0" fillId="12" borderId="1" xfId="1" applyFont="1" applyFill="1" applyBorder="1" applyAlignment="1" applyProtection="1">
      <alignment horizontal="right"/>
      <protection locked="0"/>
    </xf>
    <xf numFmtId="44" fontId="0" fillId="13" borderId="1" xfId="1" applyFont="1" applyFill="1" applyBorder="1" applyAlignment="1" applyProtection="1">
      <alignment horizontal="right"/>
      <protection locked="0"/>
    </xf>
    <xf numFmtId="44" fontId="8" fillId="14" borderId="1" xfId="1" applyFont="1" applyFill="1" applyBorder="1" applyAlignment="1" applyProtection="1">
      <alignment horizontal="right"/>
      <protection locked="0"/>
    </xf>
    <xf numFmtId="0" fontId="9" fillId="10" borderId="0" xfId="0" applyFont="1" applyFill="1"/>
    <xf numFmtId="44" fontId="0" fillId="10" borderId="1" xfId="1" applyNumberFormat="1" applyFont="1" applyFill="1" applyBorder="1" applyAlignment="1" applyProtection="1">
      <alignment horizontal="right"/>
      <protection locked="0"/>
    </xf>
    <xf numFmtId="0" fontId="10" fillId="0" borderId="0" xfId="0" applyFont="1" applyAlignment="1">
      <alignment horizontal="left" indent="1"/>
    </xf>
    <xf numFmtId="0" fontId="0" fillId="0" borderId="0" xfId="0" applyAlignment="1">
      <alignment vertical="top" wrapText="1"/>
    </xf>
    <xf numFmtId="8" fontId="0" fillId="11" borderId="1" xfId="1" applyNumberFormat="1" applyFont="1" applyFill="1" applyBorder="1" applyAlignment="1" applyProtection="1">
      <alignment horizontal="right"/>
      <protection locked="0"/>
    </xf>
    <xf numFmtId="44" fontId="0" fillId="10" borderId="1" xfId="1" applyFont="1" applyFill="1" applyBorder="1" applyAlignment="1" applyProtection="1">
      <alignment horizontal="right"/>
      <protection locked="0"/>
    </xf>
    <xf numFmtId="0" fontId="0" fillId="0" borderId="0" xfId="0" applyAlignment="1">
      <alignment vertical="top" wrapText="1"/>
    </xf>
    <xf numFmtId="0" fontId="11" fillId="0" borderId="0" xfId="0" applyFont="1" applyAlignment="1">
      <alignment horizontal="left" vertical="top" wrapText="1" readingOrder="1"/>
    </xf>
    <xf numFmtId="0" fontId="2" fillId="4" borderId="1" xfId="0" applyFont="1" applyFill="1" applyBorder="1" applyAlignment="1">
      <alignment horizontal="left"/>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8" fillId="6" borderId="0" xfId="0" applyFont="1" applyFill="1" applyAlignment="1">
      <alignment horizontal="left" wrapText="1"/>
    </xf>
    <xf numFmtId="0" fontId="0" fillId="0" borderId="0" xfId="0" applyAlignment="1">
      <alignment horizontal="left" vertical="center" wrapText="1"/>
    </xf>
    <xf numFmtId="0" fontId="0" fillId="2" borderId="1" xfId="0" applyFill="1" applyBorder="1" applyAlignment="1">
      <alignment horizontal="center"/>
    </xf>
    <xf numFmtId="0" fontId="2" fillId="8" borderId="10" xfId="0" applyFont="1" applyFill="1" applyBorder="1" applyAlignment="1">
      <alignment horizontal="center"/>
    </xf>
    <xf numFmtId="0" fontId="2" fillId="8" borderId="0" xfId="0" applyFont="1" applyFill="1" applyBorder="1" applyAlignment="1">
      <alignment horizontal="center"/>
    </xf>
    <xf numFmtId="0" fontId="2" fillId="8" borderId="11"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164" fontId="0" fillId="11" borderId="10" xfId="0" applyNumberFormat="1" applyFill="1" applyBorder="1" applyAlignment="1">
      <alignment horizontal="right"/>
    </xf>
    <xf numFmtId="0" fontId="0" fillId="11" borderId="11" xfId="0" applyFill="1" applyBorder="1" applyAlignment="1">
      <alignment horizontal="right"/>
    </xf>
    <xf numFmtId="0" fontId="2" fillId="7" borderId="10" xfId="0" applyFont="1" applyFill="1" applyBorder="1" applyAlignment="1">
      <alignment horizontal="center"/>
    </xf>
    <xf numFmtId="0" fontId="2" fillId="7" borderId="0" xfId="0" applyFont="1" applyFill="1" applyBorder="1" applyAlignment="1">
      <alignment horizontal="center"/>
    </xf>
    <xf numFmtId="0" fontId="2" fillId="7" borderId="11" xfId="0" applyFont="1" applyFill="1" applyBorder="1" applyAlignment="1">
      <alignment horizontal="center"/>
    </xf>
    <xf numFmtId="0" fontId="0" fillId="0" borderId="10" xfId="0" applyBorder="1" applyAlignment="1">
      <alignment horizontal="right"/>
    </xf>
    <xf numFmtId="0" fontId="0" fillId="0" borderId="11" xfId="0" applyBorder="1" applyAlignment="1">
      <alignment horizontal="right"/>
    </xf>
    <xf numFmtId="164" fontId="0" fillId="10" borderId="10" xfId="0" applyNumberFormat="1" applyFill="1" applyBorder="1" applyAlignment="1">
      <alignment horizontal="right"/>
    </xf>
    <xf numFmtId="164" fontId="0" fillId="10" borderId="11" xfId="0" applyNumberFormat="1" applyFill="1" applyBorder="1" applyAlignment="1">
      <alignment horizontal="right"/>
    </xf>
    <xf numFmtId="164" fontId="0" fillId="0" borderId="10" xfId="0" applyNumberFormat="1" applyBorder="1" applyAlignment="1">
      <alignment horizontal="right"/>
    </xf>
    <xf numFmtId="164" fontId="0" fillId="0" borderId="0" xfId="0" applyNumberFormat="1" applyAlignment="1">
      <alignment horizontal="right"/>
    </xf>
    <xf numFmtId="164" fontId="0" fillId="0" borderId="11" xfId="0" applyNumberFormat="1" applyBorder="1" applyAlignment="1">
      <alignment horizontal="right"/>
    </xf>
    <xf numFmtId="0" fontId="0" fillId="0" borderId="0" xfId="0" applyBorder="1" applyAlignment="1">
      <alignment horizontal="right"/>
    </xf>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2" fillId="8" borderId="7" xfId="0" applyFont="1" applyFill="1" applyBorder="1" applyAlignment="1">
      <alignment horizontal="center"/>
    </xf>
    <xf numFmtId="0" fontId="2" fillId="8" borderId="8" xfId="0" applyFont="1" applyFill="1" applyBorder="1" applyAlignment="1">
      <alignment horizontal="center"/>
    </xf>
    <xf numFmtId="0" fontId="2" fillId="8" borderId="9" xfId="0" applyFont="1" applyFill="1" applyBorder="1" applyAlignment="1">
      <alignment horizontal="center"/>
    </xf>
    <xf numFmtId="0" fontId="0" fillId="2" borderId="7" xfId="0"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0" xfId="0" applyBorder="1" applyAlignment="1">
      <alignment horizontal="left" indent="1"/>
    </xf>
    <xf numFmtId="0" fontId="0" fillId="0" borderId="0" xfId="0" applyBorder="1" applyAlignment="1">
      <alignment horizontal="left" indent="1"/>
    </xf>
    <xf numFmtId="0" fontId="0" fillId="0" borderId="11" xfId="0" applyBorder="1" applyAlignment="1">
      <alignment horizontal="left" indent="1"/>
    </xf>
    <xf numFmtId="164" fontId="3" fillId="0" borderId="10" xfId="0" applyNumberFormat="1" applyFont="1" applyFill="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164" fontId="3" fillId="0" borderId="10" xfId="0" applyNumberFormat="1" applyFont="1" applyBorder="1" applyAlignment="1">
      <alignment horizontal="right"/>
    </xf>
    <xf numFmtId="0" fontId="3" fillId="0" borderId="0" xfId="0" applyFont="1" applyBorder="1" applyAlignment="1">
      <alignment horizontal="right"/>
    </xf>
    <xf numFmtId="0" fontId="3" fillId="0" borderId="11" xfId="0" applyFont="1" applyBorder="1" applyAlignment="1">
      <alignment horizontal="right"/>
    </xf>
    <xf numFmtId="14" fontId="0" fillId="0" borderId="1" xfId="0" applyNumberFormat="1" applyBorder="1" applyAlignment="1">
      <alignment horizontal="center"/>
    </xf>
    <xf numFmtId="0" fontId="0" fillId="0" borderId="1" xfId="0" applyBorder="1" applyAlignment="1">
      <alignment horizontal="center"/>
    </xf>
    <xf numFmtId="166" fontId="0" fillId="0" borderId="7" xfId="0" applyNumberFormat="1" applyFill="1" applyBorder="1" applyAlignment="1">
      <alignment horizontal="right"/>
    </xf>
    <xf numFmtId="166" fontId="0" fillId="0" borderId="9" xfId="0" applyNumberFormat="1" applyFill="1" applyBorder="1" applyAlignment="1">
      <alignment horizontal="right"/>
    </xf>
    <xf numFmtId="0" fontId="0" fillId="0" borderId="4" xfId="0" applyBorder="1" applyAlignment="1">
      <alignment horizontal="center"/>
    </xf>
    <xf numFmtId="0" fontId="0" fillId="0" borderId="5" xfId="0" applyBorder="1" applyAlignment="1">
      <alignment horizontal="center"/>
    </xf>
    <xf numFmtId="164" fontId="0" fillId="0" borderId="10" xfId="0" applyNumberFormat="1" applyBorder="1" applyAlignment="1">
      <alignment horizontal="right" indent="1"/>
    </xf>
    <xf numFmtId="164" fontId="0" fillId="0" borderId="0" xfId="0" applyNumberFormat="1" applyBorder="1" applyAlignment="1">
      <alignment horizontal="right" indent="1"/>
    </xf>
    <xf numFmtId="164" fontId="0" fillId="0" borderId="11" xfId="0" applyNumberFormat="1" applyBorder="1" applyAlignment="1">
      <alignment horizontal="right" indent="1"/>
    </xf>
    <xf numFmtId="164" fontId="0" fillId="0" borderId="10" xfId="0" applyNumberFormat="1" applyFill="1" applyBorder="1" applyAlignment="1">
      <alignment horizontal="right"/>
    </xf>
    <xf numFmtId="164" fontId="0" fillId="0" borderId="11" xfId="0" applyNumberFormat="1" applyFill="1" applyBorder="1" applyAlignment="1">
      <alignment horizontal="right"/>
    </xf>
    <xf numFmtId="164" fontId="0" fillId="0" borderId="0" xfId="0" applyNumberFormat="1" applyBorder="1" applyAlignment="1">
      <alignment horizontal="right"/>
    </xf>
    <xf numFmtId="0" fontId="0" fillId="0" borderId="6" xfId="0" applyBorder="1" applyAlignment="1">
      <alignment horizontal="center"/>
    </xf>
    <xf numFmtId="0" fontId="3" fillId="0" borderId="4" xfId="0" applyFont="1" applyBorder="1" applyAlignment="1">
      <alignment horizontal="right"/>
    </xf>
    <xf numFmtId="0" fontId="3" fillId="0" borderId="6" xfId="0" applyFont="1" applyBorder="1" applyAlignment="1">
      <alignment horizontal="right"/>
    </xf>
    <xf numFmtId="164" fontId="3" fillId="0" borderId="4" xfId="0" applyNumberFormat="1" applyFont="1" applyFill="1" applyBorder="1" applyAlignment="1">
      <alignment horizontal="right"/>
    </xf>
    <xf numFmtId="164" fontId="3" fillId="0" borderId="6" xfId="0" applyNumberFormat="1" applyFont="1" applyFill="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0" xfId="0" applyAlignment="1">
      <alignment horizontal="left"/>
    </xf>
    <xf numFmtId="164" fontId="0" fillId="0" borderId="10" xfId="0" applyNumberFormat="1" applyBorder="1" applyAlignment="1">
      <alignment horizontal="center"/>
    </xf>
    <xf numFmtId="164" fontId="0" fillId="0" borderId="10" xfId="0" applyNumberFormat="1" applyBorder="1" applyAlignment="1"/>
    <xf numFmtId="164" fontId="0" fillId="0" borderId="11" xfId="0" applyNumberFormat="1" applyBorder="1" applyAlignment="1"/>
    <xf numFmtId="0" fontId="3" fillId="0" borderId="5" xfId="0" applyFont="1" applyBorder="1" applyAlignment="1">
      <alignment horizontal="right"/>
    </xf>
    <xf numFmtId="164" fontId="3" fillId="13" borderId="4" xfId="0" applyNumberFormat="1" applyFont="1" applyFill="1" applyBorder="1" applyAlignment="1">
      <alignment horizontal="right"/>
    </xf>
    <xf numFmtId="0" fontId="3" fillId="13" borderId="6" xfId="0" applyFont="1" applyFill="1" applyBorder="1" applyAlignment="1">
      <alignment horizontal="right"/>
    </xf>
    <xf numFmtId="0" fontId="0" fillId="0" borderId="0" xfId="0" applyAlignment="1">
      <alignment horizontal="left" wrapText="1"/>
    </xf>
    <xf numFmtId="164" fontId="0" fillId="0" borderId="4" xfId="0" applyNumberFormat="1" applyBorder="1" applyAlignment="1">
      <alignment horizontal="right" indent="1"/>
    </xf>
    <xf numFmtId="164" fontId="0" fillId="0" borderId="5" xfId="0" applyNumberFormat="1" applyBorder="1" applyAlignment="1">
      <alignment horizontal="right" indent="1"/>
    </xf>
    <xf numFmtId="164" fontId="0" fillId="0" borderId="6" xfId="0" applyNumberFormat="1" applyBorder="1" applyAlignment="1">
      <alignment horizontal="right" indent="1"/>
    </xf>
    <xf numFmtId="0" fontId="6" fillId="0" borderId="10" xfId="0" applyFont="1" applyBorder="1" applyAlignment="1"/>
    <xf numFmtId="0" fontId="6" fillId="0" borderId="0" xfId="0" applyFont="1" applyBorder="1" applyAlignment="1"/>
    <xf numFmtId="0" fontId="6" fillId="0" borderId="11" xfId="0" applyFont="1" applyBorder="1" applyAlignment="1"/>
    <xf numFmtId="0" fontId="6" fillId="0" borderId="10"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164" fontId="0" fillId="0" borderId="7" xfId="0" applyNumberFormat="1" applyBorder="1" applyAlignment="1">
      <alignment horizontal="right"/>
    </xf>
    <xf numFmtId="0" fontId="0" fillId="0" borderId="9" xfId="0" applyBorder="1" applyAlignment="1">
      <alignment horizontal="right"/>
    </xf>
    <xf numFmtId="0" fontId="2" fillId="9" borderId="4" xfId="0" applyFont="1" applyFill="1" applyBorder="1" applyAlignment="1">
      <alignment horizontal="left"/>
    </xf>
    <xf numFmtId="0" fontId="2" fillId="9" borderId="5" xfId="0" applyFont="1" applyFill="1" applyBorder="1" applyAlignment="1">
      <alignment horizontal="left"/>
    </xf>
    <xf numFmtId="0" fontId="2" fillId="9" borderId="6" xfId="0"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Calendar Year Cash Flow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'Monthly to Bi-Weekly Comparison'!$A$2</c:f>
              <c:strCache>
                <c:ptCount val="1"/>
                <c:pt idx="0">
                  <c:v>Monthly</c:v>
                </c:pt>
              </c:strCache>
            </c:strRef>
          </c:tx>
          <c:spPr>
            <a:ln w="38100" cap="rnd">
              <a:solidFill>
                <a:srgbClr val="FFC000"/>
              </a:solidFill>
              <a:round/>
            </a:ln>
            <a:effectLst/>
          </c:spPr>
          <c:marker>
            <c:symbol val="none"/>
          </c:marker>
          <c:dLbls>
            <c:delete val="1"/>
          </c:dLbls>
          <c:xVal>
            <c:numRef>
              <c:f>'Monthly to Bi-Weekly Comparison'!$A$3:$A$25</c:f>
              <c:numCache>
                <c:formatCode>m/d/yyyy</c:formatCode>
                <c:ptCount val="23"/>
                <c:pt idx="0">
                  <c:v>44592</c:v>
                </c:pt>
                <c:pt idx="1">
                  <c:v>44620</c:v>
                </c:pt>
                <c:pt idx="2">
                  <c:v>44620</c:v>
                </c:pt>
                <c:pt idx="3">
                  <c:v>44651</c:v>
                </c:pt>
                <c:pt idx="4">
                  <c:v>44651</c:v>
                </c:pt>
                <c:pt idx="5">
                  <c:v>44681</c:v>
                </c:pt>
                <c:pt idx="6">
                  <c:v>44681</c:v>
                </c:pt>
                <c:pt idx="7">
                  <c:v>44712</c:v>
                </c:pt>
                <c:pt idx="8">
                  <c:v>44712</c:v>
                </c:pt>
                <c:pt idx="9">
                  <c:v>44742</c:v>
                </c:pt>
                <c:pt idx="10">
                  <c:v>44742</c:v>
                </c:pt>
                <c:pt idx="11">
                  <c:v>44773</c:v>
                </c:pt>
                <c:pt idx="12">
                  <c:v>44773</c:v>
                </c:pt>
                <c:pt idx="13">
                  <c:v>44804</c:v>
                </c:pt>
                <c:pt idx="14">
                  <c:v>44804</c:v>
                </c:pt>
                <c:pt idx="15">
                  <c:v>44834</c:v>
                </c:pt>
                <c:pt idx="16">
                  <c:v>44834</c:v>
                </c:pt>
                <c:pt idx="17">
                  <c:v>44865</c:v>
                </c:pt>
                <c:pt idx="18">
                  <c:v>44865</c:v>
                </c:pt>
                <c:pt idx="19">
                  <c:v>44895</c:v>
                </c:pt>
                <c:pt idx="20">
                  <c:v>44895</c:v>
                </c:pt>
                <c:pt idx="21">
                  <c:v>44926</c:v>
                </c:pt>
                <c:pt idx="22">
                  <c:v>44926</c:v>
                </c:pt>
              </c:numCache>
            </c:numRef>
          </c:xVal>
          <c:yVal>
            <c:numRef>
              <c:f>'Monthly to Bi-Weekly Comparison'!$G$3:$G$25</c:f>
              <c:numCache>
                <c:formatCode>_("$"* #,##0.00_);_("$"* \(#,##0.00\);_("$"* "-"??_);_(@_)</c:formatCode>
                <c:ptCount val="23"/>
                <c:pt idx="0">
                  <c:v>2689.38</c:v>
                </c:pt>
                <c:pt idx="1">
                  <c:v>2689.38</c:v>
                </c:pt>
                <c:pt idx="2">
                  <c:v>5378.76</c:v>
                </c:pt>
                <c:pt idx="3">
                  <c:v>5378.76</c:v>
                </c:pt>
                <c:pt idx="4">
                  <c:v>8068.14</c:v>
                </c:pt>
                <c:pt idx="5">
                  <c:v>8068.14</c:v>
                </c:pt>
                <c:pt idx="6">
                  <c:v>10757.52</c:v>
                </c:pt>
                <c:pt idx="7">
                  <c:v>10757.52</c:v>
                </c:pt>
                <c:pt idx="8">
                  <c:v>13446.900000000001</c:v>
                </c:pt>
                <c:pt idx="9">
                  <c:v>13446.900000000001</c:v>
                </c:pt>
                <c:pt idx="10">
                  <c:v>16136.280000000002</c:v>
                </c:pt>
                <c:pt idx="11">
                  <c:v>16136.280000000002</c:v>
                </c:pt>
                <c:pt idx="12">
                  <c:v>18825.660000000003</c:v>
                </c:pt>
                <c:pt idx="13">
                  <c:v>18825.660000000003</c:v>
                </c:pt>
                <c:pt idx="14">
                  <c:v>21515.040000000005</c:v>
                </c:pt>
                <c:pt idx="15">
                  <c:v>21515.040000000005</c:v>
                </c:pt>
                <c:pt idx="16">
                  <c:v>24204.420000000006</c:v>
                </c:pt>
                <c:pt idx="17">
                  <c:v>24204.420000000006</c:v>
                </c:pt>
                <c:pt idx="18">
                  <c:v>26893.800000000007</c:v>
                </c:pt>
                <c:pt idx="19">
                  <c:v>26893.800000000007</c:v>
                </c:pt>
                <c:pt idx="20">
                  <c:v>29583.180000000008</c:v>
                </c:pt>
                <c:pt idx="21">
                  <c:v>29583.180000000008</c:v>
                </c:pt>
                <c:pt idx="22">
                  <c:v>32272.560000000009</c:v>
                </c:pt>
              </c:numCache>
            </c:numRef>
          </c:yVal>
          <c:smooth val="0"/>
          <c:extLst>
            <c:ext xmlns:c16="http://schemas.microsoft.com/office/drawing/2014/chart" uri="{C3380CC4-5D6E-409C-BE32-E72D297353CC}">
              <c16:uniqueId val="{00000000-3F5C-4173-84C0-CF3D41570B19}"/>
            </c:ext>
          </c:extLst>
        </c:ser>
        <c:ser>
          <c:idx val="1"/>
          <c:order val="1"/>
          <c:tx>
            <c:strRef>
              <c:f>'Monthly to Bi-Weekly Comparison'!$A$26</c:f>
              <c:strCache>
                <c:ptCount val="1"/>
                <c:pt idx="0">
                  <c:v>Bi-Weekly</c:v>
                </c:pt>
              </c:strCache>
            </c:strRef>
          </c:tx>
          <c:spPr>
            <a:ln w="38100" cap="rnd">
              <a:solidFill>
                <a:srgbClr val="002060"/>
              </a:solidFill>
              <a:round/>
            </a:ln>
            <a:effectLst/>
          </c:spPr>
          <c:marker>
            <c:symbol val="none"/>
          </c:marker>
          <c:dLbls>
            <c:delete val="1"/>
          </c:dLbls>
          <c:xVal>
            <c:numRef>
              <c:f>'Monthly to Bi-Weekly Comparison'!$A$27:$A$79</c:f>
              <c:numCache>
                <c:formatCode>m/d/yyyy</c:formatCode>
                <c:ptCount val="53"/>
                <c:pt idx="0">
                  <c:v>44582</c:v>
                </c:pt>
                <c:pt idx="1">
                  <c:v>44592</c:v>
                </c:pt>
                <c:pt idx="2">
                  <c:v>44592</c:v>
                </c:pt>
                <c:pt idx="3">
                  <c:v>44596</c:v>
                </c:pt>
                <c:pt idx="4">
                  <c:v>44596</c:v>
                </c:pt>
                <c:pt idx="5">
                  <c:v>44610</c:v>
                </c:pt>
                <c:pt idx="6">
                  <c:v>44610</c:v>
                </c:pt>
                <c:pt idx="7">
                  <c:v>44624</c:v>
                </c:pt>
                <c:pt idx="8">
                  <c:v>44624</c:v>
                </c:pt>
                <c:pt idx="9">
                  <c:v>44638</c:v>
                </c:pt>
                <c:pt idx="10">
                  <c:v>44638</c:v>
                </c:pt>
                <c:pt idx="11">
                  <c:v>44652</c:v>
                </c:pt>
                <c:pt idx="12">
                  <c:v>44652</c:v>
                </c:pt>
                <c:pt idx="13">
                  <c:v>44666</c:v>
                </c:pt>
                <c:pt idx="14">
                  <c:v>44666</c:v>
                </c:pt>
                <c:pt idx="15">
                  <c:v>44680</c:v>
                </c:pt>
                <c:pt idx="16">
                  <c:v>44680</c:v>
                </c:pt>
                <c:pt idx="17">
                  <c:v>44694</c:v>
                </c:pt>
                <c:pt idx="18">
                  <c:v>44694</c:v>
                </c:pt>
                <c:pt idx="19">
                  <c:v>44708</c:v>
                </c:pt>
                <c:pt idx="20">
                  <c:v>44708</c:v>
                </c:pt>
                <c:pt idx="21">
                  <c:v>44722</c:v>
                </c:pt>
                <c:pt idx="22">
                  <c:v>44722</c:v>
                </c:pt>
                <c:pt idx="23">
                  <c:v>44736</c:v>
                </c:pt>
                <c:pt idx="24">
                  <c:v>44736</c:v>
                </c:pt>
                <c:pt idx="25">
                  <c:v>44750</c:v>
                </c:pt>
                <c:pt idx="26">
                  <c:v>44750</c:v>
                </c:pt>
                <c:pt idx="27">
                  <c:v>44764</c:v>
                </c:pt>
                <c:pt idx="28">
                  <c:v>44764</c:v>
                </c:pt>
                <c:pt idx="29">
                  <c:v>44778</c:v>
                </c:pt>
                <c:pt idx="30">
                  <c:v>44778</c:v>
                </c:pt>
                <c:pt idx="31">
                  <c:v>44792</c:v>
                </c:pt>
                <c:pt idx="32">
                  <c:v>44792</c:v>
                </c:pt>
                <c:pt idx="33">
                  <c:v>44806</c:v>
                </c:pt>
                <c:pt idx="34">
                  <c:v>44806</c:v>
                </c:pt>
                <c:pt idx="35">
                  <c:v>44820</c:v>
                </c:pt>
                <c:pt idx="36">
                  <c:v>44820</c:v>
                </c:pt>
                <c:pt idx="37">
                  <c:v>44834</c:v>
                </c:pt>
                <c:pt idx="38">
                  <c:v>44834</c:v>
                </c:pt>
                <c:pt idx="39">
                  <c:v>44848</c:v>
                </c:pt>
                <c:pt idx="40">
                  <c:v>44848</c:v>
                </c:pt>
                <c:pt idx="41">
                  <c:v>44862</c:v>
                </c:pt>
                <c:pt idx="42">
                  <c:v>44862</c:v>
                </c:pt>
                <c:pt idx="43">
                  <c:v>44876</c:v>
                </c:pt>
                <c:pt idx="44">
                  <c:v>44876</c:v>
                </c:pt>
                <c:pt idx="45">
                  <c:v>44890</c:v>
                </c:pt>
                <c:pt idx="46">
                  <c:v>44890</c:v>
                </c:pt>
                <c:pt idx="47">
                  <c:v>44904</c:v>
                </c:pt>
                <c:pt idx="48">
                  <c:v>44904</c:v>
                </c:pt>
                <c:pt idx="49">
                  <c:v>44918</c:v>
                </c:pt>
                <c:pt idx="50">
                  <c:v>44918</c:v>
                </c:pt>
                <c:pt idx="51">
                  <c:v>44932</c:v>
                </c:pt>
                <c:pt idx="52">
                  <c:v>44932</c:v>
                </c:pt>
              </c:numCache>
            </c:numRef>
          </c:xVal>
          <c:yVal>
            <c:numRef>
              <c:f>'Monthly to Bi-Weekly Comparison'!$G$27:$G$79</c:f>
              <c:numCache>
                <c:formatCode>_("$"* #,##0.00_);_("$"* \(#,##0.00\);_("$"* "-"??_);_(@_)</c:formatCode>
                <c:ptCount val="53"/>
                <c:pt idx="0">
                  <c:v>1226.0600000000002</c:v>
                </c:pt>
                <c:pt idx="1">
                  <c:v>1226.0600000000002</c:v>
                </c:pt>
                <c:pt idx="2">
                  <c:v>1226.0600000000002</c:v>
                </c:pt>
                <c:pt idx="3">
                  <c:v>1226.0600000000002</c:v>
                </c:pt>
                <c:pt idx="4">
                  <c:v>2452.1200000000003</c:v>
                </c:pt>
                <c:pt idx="5">
                  <c:v>2452.1200000000003</c:v>
                </c:pt>
                <c:pt idx="6">
                  <c:v>3678.1800000000003</c:v>
                </c:pt>
                <c:pt idx="7">
                  <c:v>3678.1800000000003</c:v>
                </c:pt>
                <c:pt idx="8">
                  <c:v>4904.2400000000007</c:v>
                </c:pt>
                <c:pt idx="9">
                  <c:v>4904.2400000000007</c:v>
                </c:pt>
                <c:pt idx="10">
                  <c:v>6130.3000000000011</c:v>
                </c:pt>
                <c:pt idx="11">
                  <c:v>6130.3000000000011</c:v>
                </c:pt>
                <c:pt idx="12">
                  <c:v>7356.3600000000015</c:v>
                </c:pt>
                <c:pt idx="13">
                  <c:v>7356.3600000000015</c:v>
                </c:pt>
                <c:pt idx="14">
                  <c:v>8582.4200000000019</c:v>
                </c:pt>
                <c:pt idx="15">
                  <c:v>8582.4200000000019</c:v>
                </c:pt>
                <c:pt idx="16">
                  <c:v>10005.980000000001</c:v>
                </c:pt>
                <c:pt idx="17">
                  <c:v>10005.980000000001</c:v>
                </c:pt>
                <c:pt idx="18">
                  <c:v>11232.04</c:v>
                </c:pt>
                <c:pt idx="19">
                  <c:v>11232.04</c:v>
                </c:pt>
                <c:pt idx="20">
                  <c:v>12458.1</c:v>
                </c:pt>
                <c:pt idx="21">
                  <c:v>12458.1</c:v>
                </c:pt>
                <c:pt idx="22">
                  <c:v>13684.16</c:v>
                </c:pt>
                <c:pt idx="23">
                  <c:v>13684.16</c:v>
                </c:pt>
                <c:pt idx="24">
                  <c:v>14910.22</c:v>
                </c:pt>
                <c:pt idx="25">
                  <c:v>14910.22</c:v>
                </c:pt>
                <c:pt idx="26">
                  <c:v>16136.279999999999</c:v>
                </c:pt>
                <c:pt idx="27">
                  <c:v>16136.279999999999</c:v>
                </c:pt>
                <c:pt idx="28">
                  <c:v>17362.34</c:v>
                </c:pt>
                <c:pt idx="29">
                  <c:v>17362.34</c:v>
                </c:pt>
                <c:pt idx="30">
                  <c:v>18588.400000000001</c:v>
                </c:pt>
                <c:pt idx="31">
                  <c:v>18588.400000000001</c:v>
                </c:pt>
                <c:pt idx="32">
                  <c:v>19814.460000000003</c:v>
                </c:pt>
                <c:pt idx="33">
                  <c:v>19814.460000000003</c:v>
                </c:pt>
                <c:pt idx="34">
                  <c:v>21040.520000000004</c:v>
                </c:pt>
                <c:pt idx="35">
                  <c:v>21040.520000000004</c:v>
                </c:pt>
                <c:pt idx="36">
                  <c:v>22266.580000000005</c:v>
                </c:pt>
                <c:pt idx="37">
                  <c:v>22266.580000000005</c:v>
                </c:pt>
                <c:pt idx="38">
                  <c:v>23690.140000000007</c:v>
                </c:pt>
                <c:pt idx="39">
                  <c:v>23690.140000000007</c:v>
                </c:pt>
                <c:pt idx="40">
                  <c:v>24916.200000000008</c:v>
                </c:pt>
                <c:pt idx="41">
                  <c:v>24916.200000000008</c:v>
                </c:pt>
                <c:pt idx="42">
                  <c:v>26142.260000000009</c:v>
                </c:pt>
                <c:pt idx="43">
                  <c:v>26142.260000000009</c:v>
                </c:pt>
                <c:pt idx="44">
                  <c:v>27368.320000000011</c:v>
                </c:pt>
                <c:pt idx="45">
                  <c:v>27368.320000000011</c:v>
                </c:pt>
                <c:pt idx="46">
                  <c:v>28594.380000000012</c:v>
                </c:pt>
                <c:pt idx="47">
                  <c:v>28594.380000000012</c:v>
                </c:pt>
                <c:pt idx="48">
                  <c:v>29820.440000000013</c:v>
                </c:pt>
                <c:pt idx="49">
                  <c:v>29820.440000000013</c:v>
                </c:pt>
                <c:pt idx="50">
                  <c:v>31046.500000000015</c:v>
                </c:pt>
                <c:pt idx="51">
                  <c:v>31046.500000000015</c:v>
                </c:pt>
                <c:pt idx="52">
                  <c:v>32272.560000000016</c:v>
                </c:pt>
              </c:numCache>
            </c:numRef>
          </c:yVal>
          <c:smooth val="0"/>
          <c:extLst>
            <c:ext xmlns:c16="http://schemas.microsoft.com/office/drawing/2014/chart" uri="{C3380CC4-5D6E-409C-BE32-E72D297353CC}">
              <c16:uniqueId val="{00000002-3F5C-4173-84C0-CF3D41570B19}"/>
            </c:ext>
          </c:extLst>
        </c:ser>
        <c:dLbls>
          <c:showLegendKey val="0"/>
          <c:showVal val="1"/>
          <c:showCatName val="0"/>
          <c:showSerName val="0"/>
          <c:showPercent val="0"/>
          <c:showBubbleSize val="0"/>
        </c:dLbls>
        <c:axId val="271349647"/>
        <c:axId val="271363375"/>
      </c:scatterChart>
      <c:valAx>
        <c:axId val="271349647"/>
        <c:scaling>
          <c:orientation val="minMax"/>
          <c:max val="44933"/>
          <c:min val="44582"/>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363375"/>
        <c:crosses val="autoZero"/>
        <c:crossBetween val="midCat"/>
        <c:majorUnit val="14"/>
      </c:valAx>
      <c:valAx>
        <c:axId val="27136337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_(&quot;$&quot;* #,##0.00_);_(&quot;$&quot;* \(#,##0.0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349647"/>
        <c:crossesAt val="44550"/>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11906</xdr:colOff>
      <xdr:row>2</xdr:row>
      <xdr:rowOff>124506</xdr:rowOff>
    </xdr:from>
    <xdr:to>
      <xdr:col>14</xdr:col>
      <xdr:colOff>1859007</xdr:colOff>
      <xdr:row>7</xdr:row>
      <xdr:rowOff>83344</xdr:rowOff>
    </xdr:to>
    <xdr:cxnSp macro="">
      <xdr:nvCxnSpPr>
        <xdr:cNvPr id="2" name="Straight Arrow Connector 11">
          <a:extLst>
            <a:ext uri="{FF2B5EF4-FFF2-40B4-BE49-F238E27FC236}">
              <a16:creationId xmlns:a16="http://schemas.microsoft.com/office/drawing/2014/main" id="{3EE4EBAB-407D-4E8A-8EAB-7D527D201BD0}"/>
            </a:ext>
          </a:extLst>
        </xdr:cNvPr>
        <xdr:cNvCxnSpPr/>
      </xdr:nvCxnSpPr>
      <xdr:spPr>
        <a:xfrm flipV="1">
          <a:off x="5917406" y="374537"/>
          <a:ext cx="4180726" cy="85180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0</xdr:colOff>
      <xdr:row>3</xdr:row>
      <xdr:rowOff>102734</xdr:rowOff>
    </xdr:from>
    <xdr:to>
      <xdr:col>14</xdr:col>
      <xdr:colOff>1855333</xdr:colOff>
      <xdr:row>9</xdr:row>
      <xdr:rowOff>166687</xdr:rowOff>
    </xdr:to>
    <xdr:cxnSp macro="">
      <xdr:nvCxnSpPr>
        <xdr:cNvPr id="3" name="Straight Arrow Connector 11">
          <a:extLst>
            <a:ext uri="{FF2B5EF4-FFF2-40B4-BE49-F238E27FC236}">
              <a16:creationId xmlns:a16="http://schemas.microsoft.com/office/drawing/2014/main" id="{96272442-2EF3-42D2-BDEF-6D899194AF70}"/>
            </a:ext>
          </a:extLst>
        </xdr:cNvPr>
        <xdr:cNvCxnSpPr/>
      </xdr:nvCxnSpPr>
      <xdr:spPr>
        <a:xfrm flipV="1">
          <a:off x="5905500" y="531359"/>
          <a:ext cx="4188958" cy="113551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304799</xdr:colOff>
      <xdr:row>5</xdr:row>
      <xdr:rowOff>97972</xdr:rowOff>
    </xdr:from>
    <xdr:to>
      <xdr:col>14</xdr:col>
      <xdr:colOff>1850571</xdr:colOff>
      <xdr:row>22</xdr:row>
      <xdr:rowOff>30480</xdr:rowOff>
    </xdr:to>
    <xdr:cxnSp macro="">
      <xdr:nvCxnSpPr>
        <xdr:cNvPr id="5" name="Straight Arrow Connector 11">
          <a:extLst>
            <a:ext uri="{FF2B5EF4-FFF2-40B4-BE49-F238E27FC236}">
              <a16:creationId xmlns:a16="http://schemas.microsoft.com/office/drawing/2014/main" id="{B6C4EA4A-599E-4C06-9639-368FC47A1A2C}"/>
            </a:ext>
          </a:extLst>
        </xdr:cNvPr>
        <xdr:cNvCxnSpPr/>
      </xdr:nvCxnSpPr>
      <xdr:spPr>
        <a:xfrm flipV="1">
          <a:off x="5900056" y="892629"/>
          <a:ext cx="3766458" cy="307848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576942</xdr:colOff>
      <xdr:row>4</xdr:row>
      <xdr:rowOff>97971</xdr:rowOff>
    </xdr:from>
    <xdr:to>
      <xdr:col>15</xdr:col>
      <xdr:colOff>10886</xdr:colOff>
      <xdr:row>22</xdr:row>
      <xdr:rowOff>30480</xdr:rowOff>
    </xdr:to>
    <xdr:cxnSp macro="">
      <xdr:nvCxnSpPr>
        <xdr:cNvPr id="7" name="Straight Arrow Connector 11">
          <a:extLst>
            <a:ext uri="{FF2B5EF4-FFF2-40B4-BE49-F238E27FC236}">
              <a16:creationId xmlns:a16="http://schemas.microsoft.com/office/drawing/2014/main" id="{1309D00A-B814-42E3-A9CE-0D83DC91E5C7}"/>
            </a:ext>
          </a:extLst>
        </xdr:cNvPr>
        <xdr:cNvCxnSpPr/>
      </xdr:nvCxnSpPr>
      <xdr:spPr>
        <a:xfrm flipV="1">
          <a:off x="2514599" y="707571"/>
          <a:ext cx="7173687" cy="326353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9527</xdr:colOff>
      <xdr:row>0</xdr:row>
      <xdr:rowOff>0</xdr:rowOff>
    </xdr:from>
    <xdr:to>
      <xdr:col>20</xdr:col>
      <xdr:colOff>171450</xdr:colOff>
      <xdr:row>74</xdr:row>
      <xdr:rowOff>176213</xdr:rowOff>
    </xdr:to>
    <xdr:graphicFrame macro="">
      <xdr:nvGraphicFramePr>
        <xdr:cNvPr id="5" name="Chart 4">
          <a:extLst>
            <a:ext uri="{FF2B5EF4-FFF2-40B4-BE49-F238E27FC236}">
              <a16:creationId xmlns:a16="http://schemas.microsoft.com/office/drawing/2014/main" id="{FA491AE3-BF7E-4603-9022-74126D7A4A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321199</xdr:colOff>
      <xdr:row>25</xdr:row>
      <xdr:rowOff>22143</xdr:rowOff>
    </xdr:to>
    <xdr:pic>
      <xdr:nvPicPr>
        <xdr:cNvPr id="2" name="Picture 1">
          <a:extLst>
            <a:ext uri="{FF2B5EF4-FFF2-40B4-BE49-F238E27FC236}">
              <a16:creationId xmlns:a16="http://schemas.microsoft.com/office/drawing/2014/main" id="{69B3C012-6284-4CEE-A497-C21A4E8A2DF3}"/>
            </a:ext>
          </a:extLst>
        </xdr:cNvPr>
        <xdr:cNvPicPr>
          <a:picLocks noChangeAspect="1"/>
        </xdr:cNvPicPr>
      </xdr:nvPicPr>
      <xdr:blipFill>
        <a:blip xmlns:r="http://schemas.openxmlformats.org/officeDocument/2006/relationships" r:embed="rId1"/>
        <a:stretch>
          <a:fillRect/>
        </a:stretch>
      </xdr:blipFill>
      <xdr:spPr>
        <a:xfrm>
          <a:off x="0" y="182880"/>
          <a:ext cx="7636399" cy="4693203"/>
        </a:xfrm>
        <a:prstGeom prst="rect">
          <a:avLst/>
        </a:prstGeom>
      </xdr:spPr>
    </xdr:pic>
    <xdr:clientData/>
  </xdr:twoCellAnchor>
  <xdr:twoCellAnchor editAs="oneCell">
    <xdr:from>
      <xdr:col>14</xdr:col>
      <xdr:colOff>0</xdr:colOff>
      <xdr:row>1</xdr:row>
      <xdr:rowOff>0</xdr:rowOff>
    </xdr:from>
    <xdr:to>
      <xdr:col>21</xdr:col>
      <xdr:colOff>414934</xdr:colOff>
      <xdr:row>29</xdr:row>
      <xdr:rowOff>24848</xdr:rowOff>
    </xdr:to>
    <xdr:pic>
      <xdr:nvPicPr>
        <xdr:cNvPr id="5" name="Picture 4">
          <a:extLst>
            <a:ext uri="{FF2B5EF4-FFF2-40B4-BE49-F238E27FC236}">
              <a16:creationId xmlns:a16="http://schemas.microsoft.com/office/drawing/2014/main" id="{6DFE591C-4AFF-4C71-8D0E-A83451497086}"/>
            </a:ext>
          </a:extLst>
        </xdr:cNvPr>
        <xdr:cNvPicPr>
          <a:picLocks noChangeAspect="1"/>
        </xdr:cNvPicPr>
      </xdr:nvPicPr>
      <xdr:blipFill>
        <a:blip xmlns:r="http://schemas.openxmlformats.org/officeDocument/2006/relationships" r:embed="rId2"/>
        <a:stretch>
          <a:fillRect/>
        </a:stretch>
      </xdr:blipFill>
      <xdr:spPr>
        <a:xfrm>
          <a:off x="8162925" y="190500"/>
          <a:ext cx="4682134" cy="53588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aycheckcity.com/calculator/salary/virgini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CA29-D17F-4798-AD4E-5AA64E82AC98}">
  <dimension ref="A1:AG41"/>
  <sheetViews>
    <sheetView showGridLines="0" tabSelected="1" topLeftCell="A2" zoomScale="110" zoomScaleNormal="110" workbookViewId="0">
      <selection activeCell="B2" sqref="B2"/>
    </sheetView>
  </sheetViews>
  <sheetFormatPr defaultRowHeight="14.25" x14ac:dyDescent="0.45"/>
  <cols>
    <col min="1" max="1" width="27.3984375" customWidth="1"/>
    <col min="2" max="2" width="21.3984375" bestFit="1" customWidth="1"/>
    <col min="3" max="3" width="2.86328125" customWidth="1"/>
    <col min="4" max="4" width="15" hidden="1" customWidth="1"/>
    <col min="5" max="5" width="15" customWidth="1"/>
    <col min="6" max="6" width="13.265625" customWidth="1"/>
    <col min="7" max="7" width="12.265625" customWidth="1"/>
    <col min="8" max="8" width="9.59765625" customWidth="1"/>
    <col min="9" max="9" width="11.59765625" customWidth="1"/>
    <col min="10" max="10" width="12.59765625" customWidth="1"/>
    <col min="11" max="11" width="13.73046875" customWidth="1"/>
    <col min="13" max="13" width="10.86328125" bestFit="1" customWidth="1"/>
    <col min="14" max="14" width="9.86328125" bestFit="1" customWidth="1"/>
    <col min="19" max="29" width="9" style="8"/>
  </cols>
  <sheetData>
    <row r="1" spans="1:33" x14ac:dyDescent="0.45">
      <c r="A1" s="54" t="s">
        <v>0</v>
      </c>
      <c r="B1" s="54"/>
      <c r="C1" s="8"/>
      <c r="D1" s="55" t="s">
        <v>1</v>
      </c>
      <c r="E1" s="56"/>
      <c r="F1" s="56"/>
      <c r="G1" s="56"/>
      <c r="H1" s="56"/>
      <c r="I1" s="56"/>
      <c r="J1" s="56"/>
      <c r="K1" s="57"/>
      <c r="L1" s="8"/>
      <c r="M1" s="8"/>
      <c r="N1" s="8"/>
      <c r="O1" s="8"/>
      <c r="P1" s="8"/>
      <c r="Q1" s="8"/>
      <c r="R1" s="8"/>
    </row>
    <row r="2" spans="1:33" ht="28.5" x14ac:dyDescent="0.45">
      <c r="A2" s="2" t="s">
        <v>2</v>
      </c>
      <c r="B2" s="50">
        <v>3252.71</v>
      </c>
      <c r="C2" s="8"/>
      <c r="D2" s="12" t="s">
        <v>3</v>
      </c>
      <c r="E2" s="7" t="s">
        <v>4</v>
      </c>
      <c r="F2" s="12" t="s">
        <v>5</v>
      </c>
      <c r="G2" s="12" t="s">
        <v>6</v>
      </c>
      <c r="H2" s="12" t="s">
        <v>7</v>
      </c>
      <c r="I2" s="12" t="s">
        <v>8</v>
      </c>
      <c r="J2" s="12" t="s">
        <v>9</v>
      </c>
      <c r="K2" s="12" t="s">
        <v>10</v>
      </c>
      <c r="L2" s="8"/>
      <c r="M2" s="33"/>
      <c r="N2" s="8"/>
      <c r="O2" s="8"/>
      <c r="P2" s="8"/>
      <c r="Q2" s="8"/>
      <c r="R2" s="8"/>
    </row>
    <row r="3" spans="1:33" x14ac:dyDescent="0.45">
      <c r="A3" s="2" t="s">
        <v>11</v>
      </c>
      <c r="B3" s="51">
        <v>200</v>
      </c>
      <c r="C3" s="8"/>
      <c r="D3" s="36">
        <v>44582</v>
      </c>
      <c r="E3" s="36" t="str">
        <f>TEXT(D3,"M/D/YYYY")</f>
        <v>1/21/2022</v>
      </c>
      <c r="F3" s="5">
        <f>$B$10</f>
        <v>1593.5584615384616</v>
      </c>
      <c r="G3" s="5">
        <f>-$B$4/2</f>
        <v>-197.5</v>
      </c>
      <c r="H3" s="5">
        <f>-$B$5*12/26</f>
        <v>-169.99846153846153</v>
      </c>
      <c r="I3" s="5">
        <v>0</v>
      </c>
      <c r="J3" s="5">
        <f>SUM(F3:I3)</f>
        <v>1226.0600000000002</v>
      </c>
      <c r="K3" s="5">
        <f>J3</f>
        <v>1226.0600000000002</v>
      </c>
      <c r="L3" s="8"/>
      <c r="M3" s="32"/>
      <c r="N3" s="8"/>
      <c r="O3" s="8"/>
      <c r="P3" s="8"/>
      <c r="Q3" s="8"/>
      <c r="R3" s="8"/>
    </row>
    <row r="4" spans="1:33" x14ac:dyDescent="0.45">
      <c r="A4" s="2" t="s">
        <v>12</v>
      </c>
      <c r="B4" s="43">
        <v>395</v>
      </c>
      <c r="C4" s="8"/>
      <c r="D4" s="36">
        <v>44592</v>
      </c>
      <c r="E4" s="36" t="str">
        <f>TEXT(D4,"M/D/YYYY")&amp;" *"</f>
        <v>1/31/2022 *</v>
      </c>
      <c r="F4" s="5">
        <f>B11</f>
        <v>0</v>
      </c>
      <c r="G4" s="5">
        <v>0</v>
      </c>
      <c r="H4" s="5">
        <v>0</v>
      </c>
      <c r="I4" s="5">
        <v>0</v>
      </c>
      <c r="J4" s="5">
        <f>SUM(F4:I4)</f>
        <v>0</v>
      </c>
      <c r="K4" s="5">
        <f>SUM(J4,K3)</f>
        <v>1226.0600000000002</v>
      </c>
      <c r="L4" s="8"/>
      <c r="M4" s="32"/>
      <c r="N4" s="32"/>
      <c r="O4" s="8"/>
      <c r="P4" s="8"/>
      <c r="Q4" s="8"/>
      <c r="R4" s="8"/>
    </row>
    <row r="5" spans="1:33" x14ac:dyDescent="0.45">
      <c r="A5" s="2" t="s">
        <v>13</v>
      </c>
      <c r="B5" s="44">
        <v>368.33</v>
      </c>
      <c r="C5" s="8"/>
      <c r="D5" s="6">
        <v>44596</v>
      </c>
      <c r="E5" s="36" t="str">
        <f>TEXT(D5,"M/D/YYYY")</f>
        <v>2/4/2022</v>
      </c>
      <c r="F5" s="5">
        <f>$B$10</f>
        <v>1593.5584615384616</v>
      </c>
      <c r="G5" s="5">
        <f t="shared" ref="G5:G10" si="0">-$B$4/2</f>
        <v>-197.5</v>
      </c>
      <c r="H5" s="5">
        <f t="shared" ref="H5:H29" si="1">-$B$5*12/26</f>
        <v>-169.99846153846153</v>
      </c>
      <c r="I5" s="5">
        <f t="shared" ref="I5:I15" si="2">-$B$12</f>
        <v>0</v>
      </c>
      <c r="J5" s="5">
        <f t="shared" ref="J5:J29" si="3">SUM(F5:I5)</f>
        <v>1226.0600000000002</v>
      </c>
      <c r="K5" s="5">
        <f>SUM(J5,K4)</f>
        <v>2452.1200000000003</v>
      </c>
      <c r="L5" s="8"/>
      <c r="M5" s="8"/>
      <c r="N5" s="8"/>
      <c r="O5" s="8"/>
      <c r="P5" s="8"/>
      <c r="Q5" s="8"/>
      <c r="R5" s="8"/>
      <c r="AG5" s="42">
        <v>4166.8500000000004</v>
      </c>
    </row>
    <row r="6" spans="1:33" x14ac:dyDescent="0.45">
      <c r="A6" s="1" t="s">
        <v>88</v>
      </c>
      <c r="B6" s="45" t="s">
        <v>93</v>
      </c>
      <c r="C6" s="8"/>
      <c r="D6" s="6">
        <v>44610</v>
      </c>
      <c r="E6" s="36" t="str">
        <f t="shared" ref="E6:E10" si="4">TEXT(D6,"M/D/YYYY")</f>
        <v>2/18/2022</v>
      </c>
      <c r="F6" s="5">
        <f t="shared" ref="F6:F29" si="5">$B$10</f>
        <v>1593.5584615384616</v>
      </c>
      <c r="G6" s="5">
        <f t="shared" si="0"/>
        <v>-197.5</v>
      </c>
      <c r="H6" s="5">
        <f t="shared" si="1"/>
        <v>-169.99846153846153</v>
      </c>
      <c r="I6" s="5">
        <f t="shared" si="2"/>
        <v>0</v>
      </c>
      <c r="J6" s="5">
        <f t="shared" si="3"/>
        <v>1226.0600000000002</v>
      </c>
      <c r="K6" s="5">
        <f t="shared" ref="K6:K29" si="6">SUM(J6,K5)</f>
        <v>3678.1800000000003</v>
      </c>
      <c r="L6" s="8"/>
      <c r="M6" s="8"/>
      <c r="N6" s="32"/>
      <c r="O6" s="8"/>
      <c r="P6" s="8"/>
      <c r="Q6" s="8"/>
      <c r="R6" s="8"/>
      <c r="AG6" s="47">
        <v>217</v>
      </c>
    </row>
    <row r="7" spans="1:33" x14ac:dyDescent="0.45">
      <c r="A7" s="8"/>
      <c r="B7" s="8"/>
      <c r="C7" s="8"/>
      <c r="D7" s="6">
        <v>44624</v>
      </c>
      <c r="E7" s="36" t="str">
        <f t="shared" si="4"/>
        <v>3/4/2022</v>
      </c>
      <c r="F7" s="5">
        <f t="shared" si="5"/>
        <v>1593.5584615384616</v>
      </c>
      <c r="G7" s="5">
        <f t="shared" si="0"/>
        <v>-197.5</v>
      </c>
      <c r="H7" s="5">
        <f t="shared" si="1"/>
        <v>-169.99846153846153</v>
      </c>
      <c r="I7" s="5">
        <f t="shared" si="2"/>
        <v>0</v>
      </c>
      <c r="J7" s="5">
        <f t="shared" si="3"/>
        <v>1226.0600000000002</v>
      </c>
      <c r="K7" s="5">
        <f t="shared" si="6"/>
        <v>4904.2400000000007</v>
      </c>
      <c r="L7" s="8"/>
      <c r="M7" s="8"/>
      <c r="N7" s="8"/>
      <c r="O7" s="8"/>
      <c r="P7" s="8"/>
      <c r="Q7" s="8"/>
      <c r="R7" s="8"/>
      <c r="AG7" s="43">
        <v>175</v>
      </c>
    </row>
    <row r="8" spans="1:33" x14ac:dyDescent="0.45">
      <c r="C8" s="8"/>
      <c r="D8" s="6">
        <v>44638</v>
      </c>
      <c r="E8" s="36" t="str">
        <f t="shared" si="4"/>
        <v>3/18/2022</v>
      </c>
      <c r="F8" s="5">
        <f t="shared" si="5"/>
        <v>1593.5584615384616</v>
      </c>
      <c r="G8" s="5">
        <f t="shared" si="0"/>
        <v>-197.5</v>
      </c>
      <c r="H8" s="5">
        <f t="shared" si="1"/>
        <v>-169.99846153846153</v>
      </c>
      <c r="I8" s="5">
        <f t="shared" si="2"/>
        <v>0</v>
      </c>
      <c r="J8" s="5">
        <f t="shared" si="3"/>
        <v>1226.0600000000002</v>
      </c>
      <c r="K8" s="5">
        <f t="shared" si="6"/>
        <v>6130.3000000000011</v>
      </c>
      <c r="L8" s="8"/>
      <c r="M8" s="8"/>
      <c r="N8" s="8"/>
      <c r="O8" s="8"/>
      <c r="P8" s="8"/>
      <c r="Q8" s="8"/>
      <c r="R8" s="8"/>
      <c r="AG8" s="44">
        <v>1269.5999999999999</v>
      </c>
    </row>
    <row r="9" spans="1:33" x14ac:dyDescent="0.45">
      <c r="A9" s="54" t="s">
        <v>14</v>
      </c>
      <c r="B9" s="54"/>
      <c r="C9" s="8"/>
      <c r="D9" s="6">
        <v>44652</v>
      </c>
      <c r="E9" s="36" t="str">
        <f t="shared" si="4"/>
        <v>4/1/2022</v>
      </c>
      <c r="F9" s="5">
        <f t="shared" si="5"/>
        <v>1593.5584615384616</v>
      </c>
      <c r="G9" s="5">
        <f t="shared" si="0"/>
        <v>-197.5</v>
      </c>
      <c r="H9" s="5">
        <f t="shared" si="1"/>
        <v>-169.99846153846153</v>
      </c>
      <c r="I9" s="5">
        <f t="shared" si="2"/>
        <v>0</v>
      </c>
      <c r="J9" s="5">
        <f t="shared" si="3"/>
        <v>1226.0600000000002</v>
      </c>
      <c r="K9" s="5">
        <f t="shared" si="6"/>
        <v>7356.3600000000015</v>
      </c>
      <c r="L9" s="8"/>
      <c r="M9" s="8"/>
      <c r="N9" s="8"/>
      <c r="O9" s="8"/>
      <c r="P9" s="8"/>
      <c r="Q9" s="8"/>
      <c r="R9" s="8"/>
    </row>
    <row r="10" spans="1:33" x14ac:dyDescent="0.45">
      <c r="A10" s="1" t="s">
        <v>15</v>
      </c>
      <c r="B10" s="9">
        <f>SUM(B2,B3)*12/26</f>
        <v>1593.5584615384616</v>
      </c>
      <c r="C10" s="8"/>
      <c r="D10" s="6">
        <v>44666</v>
      </c>
      <c r="E10" s="36" t="str">
        <f t="shared" si="4"/>
        <v>4/15/2022</v>
      </c>
      <c r="F10" s="5">
        <f t="shared" si="5"/>
        <v>1593.5584615384616</v>
      </c>
      <c r="G10" s="5">
        <f t="shared" si="0"/>
        <v>-197.5</v>
      </c>
      <c r="H10" s="5">
        <f t="shared" si="1"/>
        <v>-169.99846153846153</v>
      </c>
      <c r="I10" s="5">
        <f t="shared" si="2"/>
        <v>0</v>
      </c>
      <c r="J10" s="5">
        <f t="shared" si="3"/>
        <v>1226.0600000000002</v>
      </c>
      <c r="K10" s="5">
        <f t="shared" si="6"/>
        <v>8582.4200000000019</v>
      </c>
      <c r="L10" s="8"/>
      <c r="M10" s="8"/>
      <c r="N10" s="8"/>
      <c r="O10" s="8"/>
      <c r="P10" s="8"/>
      <c r="Q10" s="8"/>
      <c r="R10" s="8"/>
    </row>
    <row r="11" spans="1:33" x14ac:dyDescent="0.45">
      <c r="A11" s="1" t="s">
        <v>89</v>
      </c>
      <c r="B11" s="9">
        <f>IF(B6="One Time Pay Advance",B10,0)</f>
        <v>0</v>
      </c>
      <c r="C11" s="8"/>
      <c r="D11" s="36">
        <v>44680</v>
      </c>
      <c r="E11" s="36" t="str">
        <f>TEXT(D11,"M/D/YYYY")&amp;" **"</f>
        <v>4/29/2022 **</v>
      </c>
      <c r="F11" s="5">
        <f t="shared" si="5"/>
        <v>1593.5584615384616</v>
      </c>
      <c r="G11" s="5">
        <v>0</v>
      </c>
      <c r="H11" s="5">
        <f t="shared" si="1"/>
        <v>-169.99846153846153</v>
      </c>
      <c r="I11" s="5">
        <f t="shared" si="2"/>
        <v>0</v>
      </c>
      <c r="J11" s="5">
        <f t="shared" si="3"/>
        <v>1423.5600000000002</v>
      </c>
      <c r="K11" s="5">
        <f t="shared" si="6"/>
        <v>10005.980000000001</v>
      </c>
      <c r="L11" s="8"/>
      <c r="M11" s="8"/>
      <c r="N11" s="8"/>
      <c r="O11" s="8"/>
      <c r="P11" s="8"/>
      <c r="Q11" s="8"/>
      <c r="R11" s="8"/>
    </row>
    <row r="12" spans="1:33" x14ac:dyDescent="0.45">
      <c r="A12" s="1" t="s">
        <v>16</v>
      </c>
      <c r="B12" s="9">
        <f>IF(B6="One Time Pay Advance",B11/11,0)</f>
        <v>0</v>
      </c>
      <c r="C12" s="8"/>
      <c r="D12" s="6">
        <v>44694</v>
      </c>
      <c r="E12" s="36" t="str">
        <f t="shared" ref="E12:E21" si="7">TEXT(D12,"M/D/YYYY")</f>
        <v>5/13/2022</v>
      </c>
      <c r="F12" s="5">
        <f t="shared" si="5"/>
        <v>1593.5584615384616</v>
      </c>
      <c r="G12" s="5">
        <f t="shared" ref="G12:G21" si="8">-$B$4/2</f>
        <v>-197.5</v>
      </c>
      <c r="H12" s="5">
        <f t="shared" si="1"/>
        <v>-169.99846153846153</v>
      </c>
      <c r="I12" s="5">
        <f t="shared" si="2"/>
        <v>0</v>
      </c>
      <c r="J12" s="5">
        <f t="shared" si="3"/>
        <v>1226.0600000000002</v>
      </c>
      <c r="K12" s="5">
        <f t="shared" si="6"/>
        <v>11232.04</v>
      </c>
      <c r="L12" s="8"/>
      <c r="M12" s="8"/>
      <c r="N12" s="8"/>
      <c r="O12" s="8"/>
      <c r="P12" s="8"/>
      <c r="Q12" s="8"/>
      <c r="R12" s="8"/>
    </row>
    <row r="13" spans="1:33" x14ac:dyDescent="0.45">
      <c r="A13" s="8"/>
      <c r="B13" s="8"/>
      <c r="C13" s="8"/>
      <c r="D13" s="6">
        <v>44708</v>
      </c>
      <c r="E13" s="36" t="str">
        <f t="shared" si="7"/>
        <v>5/27/2022</v>
      </c>
      <c r="F13" s="5">
        <f t="shared" si="5"/>
        <v>1593.5584615384616</v>
      </c>
      <c r="G13" s="5">
        <f t="shared" si="8"/>
        <v>-197.5</v>
      </c>
      <c r="H13" s="5">
        <f t="shared" si="1"/>
        <v>-169.99846153846153</v>
      </c>
      <c r="I13" s="5">
        <f t="shared" si="2"/>
        <v>0</v>
      </c>
      <c r="J13" s="5">
        <f t="shared" si="3"/>
        <v>1226.0600000000002</v>
      </c>
      <c r="K13" s="5">
        <f t="shared" si="6"/>
        <v>12458.1</v>
      </c>
      <c r="L13" s="8"/>
      <c r="M13" s="8"/>
      <c r="N13" s="8"/>
      <c r="O13" s="8"/>
      <c r="P13" s="8"/>
      <c r="Q13" s="8"/>
      <c r="R13" s="8"/>
    </row>
    <row r="14" spans="1:33" x14ac:dyDescent="0.45">
      <c r="A14" s="19"/>
      <c r="B14" s="8"/>
      <c r="C14" s="8"/>
      <c r="D14" s="6">
        <v>44722</v>
      </c>
      <c r="E14" s="36" t="str">
        <f t="shared" si="7"/>
        <v>6/10/2022</v>
      </c>
      <c r="F14" s="5">
        <f t="shared" si="5"/>
        <v>1593.5584615384616</v>
      </c>
      <c r="G14" s="5">
        <f t="shared" si="8"/>
        <v>-197.5</v>
      </c>
      <c r="H14" s="5">
        <f t="shared" si="1"/>
        <v>-169.99846153846153</v>
      </c>
      <c r="I14" s="5">
        <f t="shared" si="2"/>
        <v>0</v>
      </c>
      <c r="J14" s="5">
        <f t="shared" si="3"/>
        <v>1226.0600000000002</v>
      </c>
      <c r="K14" s="5">
        <f t="shared" si="6"/>
        <v>13684.16</v>
      </c>
      <c r="L14" s="8"/>
      <c r="M14" s="8"/>
      <c r="N14" s="8"/>
      <c r="O14" s="8"/>
      <c r="P14" s="8"/>
      <c r="Q14" s="8"/>
      <c r="R14" s="8"/>
    </row>
    <row r="15" spans="1:33" ht="15" customHeight="1" x14ac:dyDescent="0.45">
      <c r="A15" s="59" t="s">
        <v>90</v>
      </c>
      <c r="B15" s="59"/>
      <c r="C15" s="8"/>
      <c r="D15" s="6">
        <v>44736</v>
      </c>
      <c r="E15" s="36" t="str">
        <f t="shared" si="7"/>
        <v>6/24/2022</v>
      </c>
      <c r="F15" s="5">
        <f t="shared" si="5"/>
        <v>1593.5584615384616</v>
      </c>
      <c r="G15" s="5">
        <f t="shared" si="8"/>
        <v>-197.5</v>
      </c>
      <c r="H15" s="5">
        <f t="shared" si="1"/>
        <v>-169.99846153846153</v>
      </c>
      <c r="I15" s="5">
        <f t="shared" si="2"/>
        <v>0</v>
      </c>
      <c r="J15" s="5">
        <f t="shared" si="3"/>
        <v>1226.0600000000002</v>
      </c>
      <c r="K15" s="5">
        <f t="shared" si="6"/>
        <v>14910.22</v>
      </c>
      <c r="L15" s="8"/>
      <c r="M15" s="8"/>
      <c r="N15" s="8"/>
      <c r="Q15" s="8"/>
      <c r="R15" s="8"/>
    </row>
    <row r="16" spans="1:33" ht="14.65" customHeight="1" x14ac:dyDescent="0.45">
      <c r="A16" s="59"/>
      <c r="B16" s="59"/>
      <c r="C16" s="8"/>
      <c r="D16" s="6">
        <v>44750</v>
      </c>
      <c r="E16" s="36" t="str">
        <f t="shared" si="7"/>
        <v>7/8/2022</v>
      </c>
      <c r="F16" s="5">
        <f t="shared" si="5"/>
        <v>1593.5584615384616</v>
      </c>
      <c r="G16" s="5">
        <f t="shared" si="8"/>
        <v>-197.5</v>
      </c>
      <c r="H16" s="5">
        <f t="shared" si="1"/>
        <v>-169.99846153846153</v>
      </c>
      <c r="I16" s="5">
        <v>0</v>
      </c>
      <c r="J16" s="5">
        <f t="shared" si="3"/>
        <v>1226.0600000000002</v>
      </c>
      <c r="K16" s="5">
        <f t="shared" si="6"/>
        <v>16136.279999999999</v>
      </c>
      <c r="L16" s="8"/>
      <c r="M16" s="8"/>
      <c r="N16" s="8"/>
      <c r="Q16" s="8"/>
      <c r="R16" s="8"/>
    </row>
    <row r="17" spans="1:18" x14ac:dyDescent="0.45">
      <c r="A17" s="59"/>
      <c r="B17" s="59"/>
      <c r="C17" s="8"/>
      <c r="D17" s="6">
        <v>44764</v>
      </c>
      <c r="E17" s="36" t="str">
        <f t="shared" si="7"/>
        <v>7/22/2022</v>
      </c>
      <c r="F17" s="5">
        <f t="shared" si="5"/>
        <v>1593.5584615384616</v>
      </c>
      <c r="G17" s="5">
        <f t="shared" si="8"/>
        <v>-197.5</v>
      </c>
      <c r="H17" s="5">
        <f t="shared" si="1"/>
        <v>-169.99846153846153</v>
      </c>
      <c r="I17" s="5">
        <v>0</v>
      </c>
      <c r="J17" s="5">
        <f t="shared" si="3"/>
        <v>1226.0600000000002</v>
      </c>
      <c r="K17" s="5">
        <f t="shared" si="6"/>
        <v>17362.34</v>
      </c>
      <c r="L17" s="8"/>
      <c r="M17" s="8"/>
      <c r="N17" s="8"/>
      <c r="Q17" s="8"/>
      <c r="R17" s="8"/>
    </row>
    <row r="18" spans="1:18" ht="14.25" customHeight="1" x14ac:dyDescent="0.45">
      <c r="A18" s="58" t="s">
        <v>91</v>
      </c>
      <c r="B18" s="58"/>
      <c r="C18" s="8"/>
      <c r="D18" s="6">
        <v>44778</v>
      </c>
      <c r="E18" s="36" t="str">
        <f t="shared" si="7"/>
        <v>8/5/2022</v>
      </c>
      <c r="F18" s="5">
        <f t="shared" si="5"/>
        <v>1593.5584615384616</v>
      </c>
      <c r="G18" s="5">
        <f t="shared" si="8"/>
        <v>-197.5</v>
      </c>
      <c r="H18" s="5">
        <f t="shared" si="1"/>
        <v>-169.99846153846153</v>
      </c>
      <c r="I18" s="5">
        <v>0</v>
      </c>
      <c r="J18" s="5">
        <f t="shared" si="3"/>
        <v>1226.0600000000002</v>
      </c>
      <c r="K18" s="5">
        <f t="shared" si="6"/>
        <v>18588.400000000001</v>
      </c>
      <c r="L18" s="8"/>
      <c r="M18" s="8"/>
      <c r="N18" s="8"/>
      <c r="O18" s="8"/>
      <c r="P18" s="8"/>
      <c r="Q18" s="8"/>
      <c r="R18" s="8"/>
    </row>
    <row r="19" spans="1:18" ht="14.25" customHeight="1" x14ac:dyDescent="0.45">
      <c r="C19" s="8"/>
      <c r="D19" s="6">
        <v>44792</v>
      </c>
      <c r="E19" s="36" t="str">
        <f t="shared" si="7"/>
        <v>8/19/2022</v>
      </c>
      <c r="F19" s="5">
        <f t="shared" si="5"/>
        <v>1593.5584615384616</v>
      </c>
      <c r="G19" s="5">
        <f t="shared" si="8"/>
        <v>-197.5</v>
      </c>
      <c r="H19" s="5">
        <f t="shared" si="1"/>
        <v>-169.99846153846153</v>
      </c>
      <c r="I19" s="5">
        <v>0</v>
      </c>
      <c r="J19" s="5">
        <f t="shared" si="3"/>
        <v>1226.0600000000002</v>
      </c>
      <c r="K19" s="5">
        <f t="shared" si="6"/>
        <v>19814.460000000003</v>
      </c>
      <c r="L19" s="8"/>
      <c r="M19" s="8"/>
      <c r="N19" s="8"/>
      <c r="O19" s="8"/>
      <c r="P19" s="8"/>
      <c r="Q19" s="8"/>
      <c r="R19" s="8"/>
    </row>
    <row r="20" spans="1:18" x14ac:dyDescent="0.45">
      <c r="A20" s="52" t="s">
        <v>92</v>
      </c>
      <c r="B20" s="52"/>
      <c r="C20" s="8"/>
      <c r="D20" s="6">
        <v>44806</v>
      </c>
      <c r="E20" s="36" t="str">
        <f t="shared" si="7"/>
        <v>9/2/2022</v>
      </c>
      <c r="F20" s="5">
        <f t="shared" si="5"/>
        <v>1593.5584615384616</v>
      </c>
      <c r="G20" s="5">
        <f t="shared" si="8"/>
        <v>-197.5</v>
      </c>
      <c r="H20" s="5">
        <f t="shared" si="1"/>
        <v>-169.99846153846153</v>
      </c>
      <c r="I20" s="5">
        <v>0</v>
      </c>
      <c r="J20" s="5">
        <f t="shared" si="3"/>
        <v>1226.0600000000002</v>
      </c>
      <c r="K20" s="5">
        <f t="shared" si="6"/>
        <v>21040.520000000004</v>
      </c>
      <c r="L20" s="8"/>
      <c r="M20" s="8"/>
      <c r="N20" s="8"/>
      <c r="Q20" s="8"/>
      <c r="R20" s="8"/>
    </row>
    <row r="21" spans="1:18" ht="15" customHeight="1" x14ac:dyDescent="0.45">
      <c r="A21" s="52"/>
      <c r="B21" s="52"/>
      <c r="C21" s="8"/>
      <c r="D21" s="6">
        <v>44820</v>
      </c>
      <c r="E21" s="36" t="str">
        <f t="shared" si="7"/>
        <v>9/16/2022</v>
      </c>
      <c r="F21" s="5">
        <f t="shared" si="5"/>
        <v>1593.5584615384616</v>
      </c>
      <c r="G21" s="5">
        <f t="shared" si="8"/>
        <v>-197.5</v>
      </c>
      <c r="H21" s="5">
        <f t="shared" si="1"/>
        <v>-169.99846153846153</v>
      </c>
      <c r="I21" s="5">
        <v>0</v>
      </c>
      <c r="J21" s="5">
        <f t="shared" si="3"/>
        <v>1226.0600000000002</v>
      </c>
      <c r="K21" s="5">
        <f t="shared" si="6"/>
        <v>22266.580000000005</v>
      </c>
      <c r="L21" s="8"/>
      <c r="M21" s="8"/>
      <c r="N21" s="8"/>
      <c r="Q21" s="8"/>
      <c r="R21" s="8"/>
    </row>
    <row r="22" spans="1:18" x14ac:dyDescent="0.45">
      <c r="A22" s="52"/>
      <c r="B22" s="52"/>
      <c r="C22" s="8"/>
      <c r="D22" s="36">
        <v>44834</v>
      </c>
      <c r="E22" s="36" t="str">
        <f>TEXT(D22,"M/D/YYYY")&amp;" **"</f>
        <v>9/30/2022 **</v>
      </c>
      <c r="F22" s="5">
        <f t="shared" si="5"/>
        <v>1593.5584615384616</v>
      </c>
      <c r="G22" s="5">
        <v>0</v>
      </c>
      <c r="H22" s="5">
        <f t="shared" si="1"/>
        <v>-169.99846153846153</v>
      </c>
      <c r="I22" s="5">
        <v>0</v>
      </c>
      <c r="J22" s="5">
        <f t="shared" si="3"/>
        <v>1423.5600000000002</v>
      </c>
      <c r="K22" s="5">
        <f t="shared" si="6"/>
        <v>23690.140000000007</v>
      </c>
      <c r="L22" s="8"/>
      <c r="M22" s="8"/>
      <c r="N22" s="8"/>
      <c r="Q22" s="8"/>
      <c r="R22" s="8"/>
    </row>
    <row r="23" spans="1:18" x14ac:dyDescent="0.45">
      <c r="A23" s="52"/>
      <c r="B23" s="52"/>
      <c r="C23" s="8"/>
      <c r="D23" s="6">
        <v>44848</v>
      </c>
      <c r="E23" s="36" t="str">
        <f t="shared" ref="E23:E29" si="9">TEXT(D23,"M/D/YYYY")</f>
        <v>10/14/2022</v>
      </c>
      <c r="F23" s="5">
        <f t="shared" si="5"/>
        <v>1593.5584615384616</v>
      </c>
      <c r="G23" s="5">
        <f t="shared" ref="G23:G29" si="10">-$B$4/2</f>
        <v>-197.5</v>
      </c>
      <c r="H23" s="5">
        <f t="shared" si="1"/>
        <v>-169.99846153846153</v>
      </c>
      <c r="I23" s="5">
        <v>0</v>
      </c>
      <c r="J23" s="5">
        <f t="shared" si="3"/>
        <v>1226.0600000000002</v>
      </c>
      <c r="K23" s="5">
        <f t="shared" si="6"/>
        <v>24916.200000000008</v>
      </c>
      <c r="L23" s="8"/>
      <c r="M23" s="8"/>
      <c r="N23" s="8"/>
      <c r="Q23" s="8"/>
      <c r="R23" s="8"/>
    </row>
    <row r="24" spans="1:18" x14ac:dyDescent="0.45">
      <c r="A24" s="52"/>
      <c r="B24" s="52"/>
      <c r="C24" s="8"/>
      <c r="D24" s="6">
        <v>44862</v>
      </c>
      <c r="E24" s="36" t="str">
        <f t="shared" si="9"/>
        <v>10/28/2022</v>
      </c>
      <c r="F24" s="5">
        <f t="shared" si="5"/>
        <v>1593.5584615384616</v>
      </c>
      <c r="G24" s="5">
        <f t="shared" si="10"/>
        <v>-197.5</v>
      </c>
      <c r="H24" s="5">
        <f t="shared" si="1"/>
        <v>-169.99846153846153</v>
      </c>
      <c r="I24" s="5">
        <v>0</v>
      </c>
      <c r="J24" s="5">
        <f t="shared" si="3"/>
        <v>1226.0600000000002</v>
      </c>
      <c r="K24" s="5">
        <f t="shared" si="6"/>
        <v>26142.260000000009</v>
      </c>
      <c r="L24" s="8"/>
      <c r="M24" s="8"/>
      <c r="N24" s="8"/>
      <c r="Q24" s="8"/>
      <c r="R24" s="8"/>
    </row>
    <row r="25" spans="1:18" x14ac:dyDescent="0.45">
      <c r="A25" s="35" t="s">
        <v>17</v>
      </c>
      <c r="C25" s="8"/>
      <c r="D25" s="6">
        <v>44876</v>
      </c>
      <c r="E25" s="36" t="str">
        <f t="shared" si="9"/>
        <v>11/11/2022</v>
      </c>
      <c r="F25" s="5">
        <f t="shared" si="5"/>
        <v>1593.5584615384616</v>
      </c>
      <c r="G25" s="5">
        <f t="shared" si="10"/>
        <v>-197.5</v>
      </c>
      <c r="H25" s="5">
        <f t="shared" si="1"/>
        <v>-169.99846153846153</v>
      </c>
      <c r="I25" s="5">
        <v>0</v>
      </c>
      <c r="J25" s="5">
        <f t="shared" si="3"/>
        <v>1226.0600000000002</v>
      </c>
      <c r="K25" s="5">
        <f t="shared" si="6"/>
        <v>27368.320000000011</v>
      </c>
      <c r="L25" s="8"/>
      <c r="M25" s="8"/>
      <c r="N25" s="8"/>
      <c r="O25" s="8"/>
      <c r="P25" s="8"/>
      <c r="Q25" s="8"/>
      <c r="R25" s="8"/>
    </row>
    <row r="26" spans="1:18" x14ac:dyDescent="0.45">
      <c r="A26" s="13" t="s">
        <v>18</v>
      </c>
      <c r="B26" s="49"/>
      <c r="C26" s="8"/>
      <c r="D26" s="6">
        <v>44890</v>
      </c>
      <c r="E26" s="36" t="str">
        <f t="shared" si="9"/>
        <v>11/25/2022</v>
      </c>
      <c r="F26" s="5">
        <f t="shared" si="5"/>
        <v>1593.5584615384616</v>
      </c>
      <c r="G26" s="5">
        <f t="shared" si="10"/>
        <v>-197.5</v>
      </c>
      <c r="H26" s="5">
        <f t="shared" si="1"/>
        <v>-169.99846153846153</v>
      </c>
      <c r="I26" s="5">
        <v>0</v>
      </c>
      <c r="J26" s="5">
        <f t="shared" si="3"/>
        <v>1226.0600000000002</v>
      </c>
      <c r="K26" s="5">
        <f t="shared" si="6"/>
        <v>28594.380000000012</v>
      </c>
      <c r="L26" s="8"/>
      <c r="M26" s="8"/>
      <c r="N26" s="8"/>
      <c r="O26" s="8"/>
      <c r="P26" s="8"/>
      <c r="Q26" s="8"/>
      <c r="R26" s="8"/>
    </row>
    <row r="27" spans="1:18" x14ac:dyDescent="0.45">
      <c r="A27" s="49"/>
      <c r="B27" s="49"/>
      <c r="C27" s="8"/>
      <c r="D27" s="6">
        <v>44904</v>
      </c>
      <c r="E27" s="36" t="str">
        <f t="shared" si="9"/>
        <v>12/9/2022</v>
      </c>
      <c r="F27" s="5">
        <f t="shared" si="5"/>
        <v>1593.5584615384616</v>
      </c>
      <c r="G27" s="5">
        <f t="shared" si="10"/>
        <v>-197.5</v>
      </c>
      <c r="H27" s="5">
        <f t="shared" si="1"/>
        <v>-169.99846153846153</v>
      </c>
      <c r="I27" s="5">
        <v>0</v>
      </c>
      <c r="J27" s="5">
        <f t="shared" si="3"/>
        <v>1226.0600000000002</v>
      </c>
      <c r="K27" s="5">
        <f t="shared" si="6"/>
        <v>29820.440000000013</v>
      </c>
      <c r="L27" s="8"/>
      <c r="M27" s="8"/>
      <c r="N27" s="8"/>
      <c r="O27" s="8"/>
      <c r="P27" s="8"/>
      <c r="Q27" s="8"/>
      <c r="R27" s="8"/>
    </row>
    <row r="28" spans="1:18" x14ac:dyDescent="0.45">
      <c r="B28" s="8"/>
      <c r="C28" s="8"/>
      <c r="D28" s="6">
        <v>44918</v>
      </c>
      <c r="E28" s="36" t="str">
        <f t="shared" si="9"/>
        <v>12/23/2022</v>
      </c>
      <c r="F28" s="5">
        <f t="shared" si="5"/>
        <v>1593.5584615384616</v>
      </c>
      <c r="G28" s="5">
        <f t="shared" si="10"/>
        <v>-197.5</v>
      </c>
      <c r="H28" s="5">
        <f t="shared" si="1"/>
        <v>-169.99846153846153</v>
      </c>
      <c r="I28" s="5">
        <v>0</v>
      </c>
      <c r="J28" s="5">
        <f t="shared" si="3"/>
        <v>1226.0600000000002</v>
      </c>
      <c r="K28" s="5">
        <f t="shared" si="6"/>
        <v>31046.500000000015</v>
      </c>
      <c r="L28" s="8"/>
      <c r="M28" s="8"/>
      <c r="N28" s="8"/>
      <c r="O28" s="8"/>
      <c r="P28" s="8"/>
      <c r="Q28" s="8"/>
      <c r="R28" s="8"/>
    </row>
    <row r="29" spans="1:18" x14ac:dyDescent="0.45">
      <c r="B29" s="8"/>
      <c r="C29" s="8"/>
      <c r="D29" s="6">
        <v>44932</v>
      </c>
      <c r="E29" s="36" t="str">
        <f t="shared" si="9"/>
        <v>1/6/2023</v>
      </c>
      <c r="F29" s="5">
        <f t="shared" si="5"/>
        <v>1593.5584615384616</v>
      </c>
      <c r="G29" s="5">
        <f t="shared" si="10"/>
        <v>-197.5</v>
      </c>
      <c r="H29" s="5">
        <f t="shared" si="1"/>
        <v>-169.99846153846153</v>
      </c>
      <c r="I29" s="5">
        <v>0</v>
      </c>
      <c r="J29" s="5">
        <f t="shared" si="3"/>
        <v>1226.0600000000002</v>
      </c>
      <c r="K29" s="5">
        <f t="shared" si="6"/>
        <v>32272.560000000016</v>
      </c>
      <c r="L29" s="8"/>
      <c r="M29" s="8"/>
      <c r="N29" s="8"/>
      <c r="O29" s="8"/>
      <c r="P29" s="8"/>
      <c r="Q29" s="8"/>
      <c r="R29" s="8"/>
    </row>
    <row r="30" spans="1:18" x14ac:dyDescent="0.45">
      <c r="A30" s="8"/>
      <c r="B30" s="8"/>
      <c r="C30" s="8"/>
      <c r="D30" s="8"/>
      <c r="E30" s="8"/>
      <c r="F30" s="8"/>
      <c r="G30" s="8"/>
      <c r="H30" s="8"/>
      <c r="I30" s="8"/>
      <c r="J30" s="8"/>
      <c r="K30" s="8"/>
      <c r="L30" s="8"/>
    </row>
    <row r="31" spans="1:18" x14ac:dyDescent="0.45">
      <c r="A31" s="53" t="s">
        <v>19</v>
      </c>
      <c r="B31" s="53"/>
      <c r="C31" s="53"/>
      <c r="D31" s="53"/>
      <c r="E31" s="53"/>
      <c r="F31" s="53"/>
      <c r="G31" s="53"/>
      <c r="H31" s="53"/>
      <c r="I31" s="53"/>
      <c r="J31" s="53"/>
      <c r="K31" s="53"/>
      <c r="L31" s="8"/>
    </row>
    <row r="32" spans="1:18" ht="16.899999999999999" customHeight="1" x14ac:dyDescent="0.45">
      <c r="A32" s="53"/>
      <c r="B32" s="53"/>
      <c r="C32" s="53"/>
      <c r="D32" s="53"/>
      <c r="E32" s="53"/>
      <c r="F32" s="53"/>
      <c r="G32" s="53"/>
      <c r="H32" s="53"/>
      <c r="I32" s="53"/>
      <c r="J32" s="53"/>
      <c r="K32" s="53"/>
      <c r="L32" s="8"/>
    </row>
    <row r="33" spans="1:18" ht="16.149999999999999" customHeight="1" x14ac:dyDescent="0.45">
      <c r="A33" s="53"/>
      <c r="B33" s="53"/>
      <c r="C33" s="53"/>
      <c r="D33" s="53"/>
      <c r="E33" s="53"/>
      <c r="F33" s="53"/>
      <c r="G33" s="53"/>
      <c r="H33" s="53"/>
      <c r="I33" s="53"/>
      <c r="J33" s="53"/>
      <c r="K33" s="53"/>
      <c r="L33" s="8"/>
    </row>
    <row r="34" spans="1:18" ht="16.149999999999999" customHeight="1" x14ac:dyDescent="0.45">
      <c r="A34" s="53"/>
      <c r="B34" s="53"/>
      <c r="C34" s="53"/>
      <c r="D34" s="53"/>
      <c r="E34" s="53"/>
      <c r="F34" s="53"/>
      <c r="G34" s="53"/>
      <c r="H34" s="53"/>
      <c r="I34" s="53"/>
      <c r="J34" s="53"/>
      <c r="K34" s="53"/>
      <c r="L34" s="8"/>
    </row>
    <row r="35" spans="1:18" ht="16.149999999999999" customHeight="1" x14ac:dyDescent="0.45">
      <c r="A35" s="53"/>
      <c r="B35" s="53"/>
      <c r="C35" s="53"/>
      <c r="D35" s="53"/>
      <c r="E35" s="53"/>
      <c r="F35" s="53"/>
      <c r="G35" s="53"/>
      <c r="H35" s="53"/>
      <c r="I35" s="53"/>
      <c r="J35" s="53"/>
      <c r="K35" s="53"/>
      <c r="L35" s="8"/>
    </row>
    <row r="36" spans="1:18" ht="16.149999999999999" customHeight="1" x14ac:dyDescent="0.45">
      <c r="A36" s="53"/>
      <c r="B36" s="53"/>
      <c r="C36" s="53"/>
      <c r="D36" s="53"/>
      <c r="E36" s="53"/>
      <c r="F36" s="53"/>
      <c r="G36" s="53"/>
      <c r="H36" s="53"/>
      <c r="I36" s="53"/>
      <c r="J36" s="53"/>
      <c r="K36" s="53"/>
      <c r="L36" s="8"/>
    </row>
    <row r="37" spans="1:18" ht="16.149999999999999" customHeight="1" x14ac:dyDescent="0.45">
      <c r="A37" s="53"/>
      <c r="B37" s="53"/>
      <c r="C37" s="53"/>
      <c r="D37" s="53"/>
      <c r="E37" s="53"/>
      <c r="F37" s="53"/>
      <c r="G37" s="53"/>
      <c r="H37" s="53"/>
      <c r="I37" s="53"/>
      <c r="J37" s="53"/>
      <c r="K37" s="53"/>
      <c r="L37" s="8"/>
    </row>
    <row r="38" spans="1:18" ht="16.149999999999999" customHeight="1" x14ac:dyDescent="0.45">
      <c r="A38" s="53"/>
      <c r="B38" s="53"/>
      <c r="C38" s="53"/>
      <c r="D38" s="53"/>
      <c r="E38" s="53"/>
      <c r="F38" s="53"/>
      <c r="G38" s="53"/>
      <c r="H38" s="53"/>
      <c r="I38" s="53"/>
      <c r="J38" s="53"/>
      <c r="K38" s="53"/>
      <c r="L38" s="8"/>
      <c r="M38" s="8"/>
      <c r="N38" s="8"/>
      <c r="O38" s="8"/>
      <c r="P38" s="8"/>
      <c r="Q38" s="8"/>
      <c r="R38" s="8"/>
    </row>
    <row r="39" spans="1:18" ht="16.149999999999999" customHeight="1" x14ac:dyDescent="0.45"/>
    <row r="40" spans="1:18" x14ac:dyDescent="0.45">
      <c r="A40" s="8"/>
      <c r="B40" s="8"/>
    </row>
    <row r="41" spans="1:18" x14ac:dyDescent="0.45">
      <c r="A41" s="8"/>
      <c r="B41" s="8"/>
    </row>
  </sheetData>
  <sheetProtection algorithmName="SHA-512" hashValue="Rttn060g+kRap2KpcrgUbYVU+vApH7x/sw2QbU1Yfh1iDHhcty8upK3zOwDd21gEEEnSwCjB4COhGLgORwv88A==" saltValue="pwZ2l3vslqJ5BYOlSCCmJw==" spinCount="100000" sheet="1" objects="1" scenarios="1"/>
  <mergeCells count="7">
    <mergeCell ref="A20:B24"/>
    <mergeCell ref="A31:K38"/>
    <mergeCell ref="A1:B1"/>
    <mergeCell ref="A9:B9"/>
    <mergeCell ref="D1:K1"/>
    <mergeCell ref="A18:B18"/>
    <mergeCell ref="A15:B17"/>
  </mergeCells>
  <dataValidations count="1">
    <dataValidation type="list" allowBlank="1" showInputMessage="1" showErrorMessage="1" sqref="B6" xr:uid="{EC5DC85B-9876-4E8C-B404-31E0C2D5A020}">
      <formula1>"None,One Time Pay Advance"</formula1>
    </dataValidation>
  </dataValidations>
  <hyperlinks>
    <hyperlink ref="A26" r:id="rId1" xr:uid="{F3EB3E7C-CDB9-4ECF-A173-B8C021F81FE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147F7-11C2-436D-AF88-AD7375CF00B1}">
  <dimension ref="B1:P40"/>
  <sheetViews>
    <sheetView showGridLines="0" zoomScale="80" zoomScaleNormal="80" workbookViewId="0">
      <selection activeCell="P7" sqref="P7:P10"/>
    </sheetView>
  </sheetViews>
  <sheetFormatPr defaultRowHeight="14.25" x14ac:dyDescent="0.45"/>
  <cols>
    <col min="1" max="1" width="1.59765625" customWidth="1"/>
    <col min="14" max="14" width="5.73046875" customWidth="1"/>
    <col min="15" max="15" width="27.1328125" customWidth="1"/>
    <col min="16" max="16" width="64.73046875" customWidth="1"/>
  </cols>
  <sheetData>
    <row r="1" spans="2:16" ht="5.25" customHeight="1" x14ac:dyDescent="0.45"/>
    <row r="2" spans="2:16" x14ac:dyDescent="0.45">
      <c r="B2" s="16" t="s">
        <v>20</v>
      </c>
      <c r="C2" s="14"/>
      <c r="D2" s="15"/>
      <c r="E2" s="127" t="s">
        <v>21</v>
      </c>
      <c r="F2" s="128"/>
      <c r="G2" s="128"/>
      <c r="H2" s="128"/>
      <c r="I2" s="128"/>
      <c r="J2" s="128"/>
      <c r="K2" s="128"/>
      <c r="L2" s="128"/>
      <c r="M2" s="129"/>
    </row>
    <row r="3" spans="2:16" ht="14.25" customHeight="1" x14ac:dyDescent="0.45">
      <c r="B3" s="143" t="s">
        <v>22</v>
      </c>
      <c r="C3" s="144"/>
      <c r="D3" s="145"/>
      <c r="E3" s="89" t="s">
        <v>23</v>
      </c>
      <c r="F3" s="90"/>
      <c r="G3" s="90"/>
      <c r="H3" s="90"/>
      <c r="I3" s="90"/>
      <c r="J3" s="90"/>
      <c r="K3" s="90"/>
      <c r="L3" s="90"/>
      <c r="M3" s="91"/>
      <c r="P3" s="38" t="s">
        <v>2</v>
      </c>
    </row>
    <row r="4" spans="2:16" x14ac:dyDescent="0.45">
      <c r="B4" s="143" t="s">
        <v>24</v>
      </c>
      <c r="C4" s="144"/>
      <c r="D4" s="145"/>
      <c r="E4" s="60" t="s">
        <v>4</v>
      </c>
      <c r="F4" s="60"/>
      <c r="G4" s="60"/>
      <c r="H4" s="60" t="s">
        <v>25</v>
      </c>
      <c r="I4" s="60"/>
      <c r="J4" s="60"/>
      <c r="K4" s="60" t="s">
        <v>26</v>
      </c>
      <c r="L4" s="60"/>
      <c r="M4" s="60"/>
      <c r="P4" s="37" t="s">
        <v>27</v>
      </c>
    </row>
    <row r="5" spans="2:16" x14ac:dyDescent="0.45">
      <c r="B5" s="146">
        <v>4342965855</v>
      </c>
      <c r="C5" s="147"/>
      <c r="D5" s="148"/>
      <c r="E5" s="107">
        <v>44439</v>
      </c>
      <c r="F5" s="108"/>
      <c r="G5" s="108"/>
      <c r="H5" s="107">
        <v>44387</v>
      </c>
      <c r="I5" s="108"/>
      <c r="J5" s="108"/>
      <c r="K5" s="107">
        <v>44439</v>
      </c>
      <c r="L5" s="108"/>
      <c r="M5" s="108"/>
      <c r="P5" s="39" t="s">
        <v>28</v>
      </c>
    </row>
    <row r="6" spans="2:16" x14ac:dyDescent="0.45">
      <c r="B6" s="69" t="s">
        <v>29</v>
      </c>
      <c r="C6" s="70"/>
      <c r="D6" s="70"/>
      <c r="E6" s="70"/>
      <c r="F6" s="70"/>
      <c r="G6" s="70"/>
      <c r="H6" s="70"/>
      <c r="I6" s="70"/>
      <c r="J6" s="70"/>
      <c r="K6" s="70"/>
      <c r="L6" s="70"/>
      <c r="M6" s="71"/>
      <c r="P6" s="40" t="s">
        <v>13</v>
      </c>
    </row>
    <row r="7" spans="2:16" x14ac:dyDescent="0.45">
      <c r="B7" s="60" t="s">
        <v>30</v>
      </c>
      <c r="C7" s="60"/>
      <c r="D7" s="60"/>
      <c r="E7" s="60" t="s">
        <v>31</v>
      </c>
      <c r="F7" s="60"/>
      <c r="G7" s="60" t="s">
        <v>32</v>
      </c>
      <c r="H7" s="60"/>
      <c r="I7" s="60" t="s">
        <v>33</v>
      </c>
      <c r="J7" s="60"/>
      <c r="K7" s="60" t="s">
        <v>34</v>
      </c>
      <c r="L7" s="60"/>
      <c r="M7" s="60"/>
      <c r="P7" s="139" t="s">
        <v>35</v>
      </c>
    </row>
    <row r="8" spans="2:16" x14ac:dyDescent="0.45">
      <c r="B8" s="80" t="s">
        <v>36</v>
      </c>
      <c r="C8" s="81"/>
      <c r="D8" s="82"/>
      <c r="E8" s="109">
        <v>24.0395</v>
      </c>
      <c r="F8" s="110"/>
      <c r="G8" s="72">
        <v>173.33</v>
      </c>
      <c r="H8" s="73"/>
      <c r="I8" s="67">
        <v>4166.8532000000005</v>
      </c>
      <c r="J8" s="68"/>
      <c r="K8" s="76">
        <v>33334.825600000004</v>
      </c>
      <c r="L8" s="79"/>
      <c r="M8" s="73"/>
      <c r="P8" s="139"/>
    </row>
    <row r="9" spans="2:16" x14ac:dyDescent="0.45">
      <c r="B9" s="80" t="s">
        <v>37</v>
      </c>
      <c r="C9" s="81"/>
      <c r="D9" s="82"/>
      <c r="E9" s="76">
        <v>0</v>
      </c>
      <c r="F9" s="78"/>
      <c r="G9" s="72">
        <v>0</v>
      </c>
      <c r="H9" s="73"/>
      <c r="I9" s="116">
        <v>0</v>
      </c>
      <c r="J9" s="117"/>
      <c r="K9" s="76">
        <v>0</v>
      </c>
      <c r="L9" s="118"/>
      <c r="M9" s="78"/>
      <c r="P9" s="139"/>
    </row>
    <row r="10" spans="2:16" x14ac:dyDescent="0.45">
      <c r="B10" s="80" t="s">
        <v>38</v>
      </c>
      <c r="C10" s="132"/>
      <c r="D10" s="82"/>
      <c r="E10" s="76">
        <v>167</v>
      </c>
      <c r="F10" s="78"/>
      <c r="G10" s="72">
        <v>0</v>
      </c>
      <c r="H10" s="73"/>
      <c r="I10" s="74">
        <v>167</v>
      </c>
      <c r="J10" s="75"/>
      <c r="K10" s="76">
        <v>1336</v>
      </c>
      <c r="L10" s="77"/>
      <c r="M10" s="78"/>
      <c r="P10" s="139"/>
    </row>
    <row r="11" spans="2:16" x14ac:dyDescent="0.45">
      <c r="B11" s="80" t="s">
        <v>39</v>
      </c>
      <c r="C11" s="81"/>
      <c r="D11" s="82"/>
      <c r="E11" s="76">
        <v>50</v>
      </c>
      <c r="F11" s="78"/>
      <c r="G11" s="72">
        <v>0</v>
      </c>
      <c r="H11" s="73"/>
      <c r="I11" s="74">
        <v>50</v>
      </c>
      <c r="J11" s="75"/>
      <c r="K11" s="76">
        <v>400</v>
      </c>
      <c r="L11" s="77"/>
      <c r="M11" s="78"/>
    </row>
    <row r="12" spans="2:16" x14ac:dyDescent="0.45">
      <c r="B12" s="95"/>
      <c r="C12" s="96"/>
      <c r="D12" s="97"/>
      <c r="E12" s="95"/>
      <c r="F12" s="97"/>
      <c r="G12" s="95"/>
      <c r="H12" s="97"/>
      <c r="I12" s="130"/>
      <c r="J12" s="131"/>
      <c r="K12" s="95"/>
      <c r="L12" s="96"/>
      <c r="M12" s="97"/>
    </row>
    <row r="13" spans="2:16" x14ac:dyDescent="0.45">
      <c r="B13" s="95"/>
      <c r="C13" s="96"/>
      <c r="D13" s="97"/>
      <c r="E13" s="95"/>
      <c r="F13" s="97"/>
      <c r="G13" s="95"/>
      <c r="H13" s="97"/>
      <c r="I13" s="130"/>
      <c r="J13" s="131"/>
      <c r="K13" s="95"/>
      <c r="L13" s="96"/>
      <c r="M13" s="97"/>
      <c r="P13" s="46" t="s">
        <v>40</v>
      </c>
    </row>
    <row r="14" spans="2:16" x14ac:dyDescent="0.45">
      <c r="B14" s="111"/>
      <c r="C14" s="112"/>
      <c r="D14" s="119"/>
      <c r="E14" s="120" t="s">
        <v>41</v>
      </c>
      <c r="F14" s="121"/>
      <c r="G14" s="120">
        <v>173.33</v>
      </c>
      <c r="H14" s="121"/>
      <c r="I14" s="122">
        <f>SUM(I8:J11)</f>
        <v>4383.8532000000005</v>
      </c>
      <c r="J14" s="123"/>
      <c r="K14" s="124">
        <f>SUM(K8:M11)</f>
        <v>35070.825600000004</v>
      </c>
      <c r="L14" s="125"/>
      <c r="M14" s="126"/>
      <c r="P14" s="48" t="s">
        <v>42</v>
      </c>
    </row>
    <row r="15" spans="2:16" x14ac:dyDescent="0.45">
      <c r="B15" s="61" t="s">
        <v>43</v>
      </c>
      <c r="C15" s="62"/>
      <c r="D15" s="62"/>
      <c r="E15" s="62"/>
      <c r="F15" s="62"/>
      <c r="G15" s="62"/>
      <c r="H15" s="62" t="s">
        <v>44</v>
      </c>
      <c r="I15" s="62"/>
      <c r="J15" s="62"/>
      <c r="K15" s="62"/>
      <c r="L15" s="62"/>
      <c r="M15" s="63"/>
      <c r="P15" s="48" t="s">
        <v>42</v>
      </c>
    </row>
    <row r="16" spans="2:16" x14ac:dyDescent="0.45">
      <c r="B16" s="64" t="s">
        <v>45</v>
      </c>
      <c r="C16" s="65"/>
      <c r="D16" s="66"/>
      <c r="E16" s="18" t="s">
        <v>33</v>
      </c>
      <c r="F16" s="64" t="s">
        <v>46</v>
      </c>
      <c r="G16" s="66"/>
      <c r="H16" s="64" t="s">
        <v>47</v>
      </c>
      <c r="I16" s="66"/>
      <c r="J16" s="64" t="s">
        <v>33</v>
      </c>
      <c r="K16" s="66"/>
      <c r="L16" s="64" t="s">
        <v>46</v>
      </c>
      <c r="M16" s="66"/>
      <c r="P16" s="48" t="s">
        <v>48</v>
      </c>
    </row>
    <row r="17" spans="2:16" x14ac:dyDescent="0.45">
      <c r="B17" s="95" t="s">
        <v>49</v>
      </c>
      <c r="C17" s="96"/>
      <c r="D17" s="97"/>
      <c r="E17" s="20">
        <v>37.5</v>
      </c>
      <c r="F17" s="133">
        <v>300</v>
      </c>
      <c r="G17" s="97"/>
      <c r="H17" s="80" t="s">
        <v>50</v>
      </c>
      <c r="I17" s="82"/>
      <c r="J17" s="134">
        <v>301.86</v>
      </c>
      <c r="K17" s="135"/>
      <c r="L17" s="134">
        <v>2414.88</v>
      </c>
      <c r="M17" s="135"/>
      <c r="P17" s="48" t="s">
        <v>51</v>
      </c>
    </row>
    <row r="18" spans="2:16" x14ac:dyDescent="0.45">
      <c r="B18" s="95" t="s">
        <v>52</v>
      </c>
      <c r="C18" s="96"/>
      <c r="D18" s="97"/>
      <c r="E18" s="20">
        <v>37.5</v>
      </c>
      <c r="F18" s="133">
        <v>300</v>
      </c>
      <c r="G18" s="97"/>
      <c r="H18" s="80" t="s">
        <v>53</v>
      </c>
      <c r="I18" s="82"/>
      <c r="J18" s="134">
        <v>258.33999999999997</v>
      </c>
      <c r="K18" s="135"/>
      <c r="L18" s="134">
        <v>2066.7199999999998</v>
      </c>
      <c r="M18" s="135"/>
      <c r="P18" s="48" t="s">
        <v>54</v>
      </c>
    </row>
    <row r="19" spans="2:16" x14ac:dyDescent="0.45">
      <c r="B19" s="95" t="s">
        <v>55</v>
      </c>
      <c r="C19" s="96"/>
      <c r="D19" s="97"/>
      <c r="E19" s="21">
        <v>100</v>
      </c>
      <c r="F19" s="133">
        <v>800</v>
      </c>
      <c r="G19" s="97"/>
      <c r="H19" s="80" t="s">
        <v>56</v>
      </c>
      <c r="I19" s="82"/>
      <c r="J19" s="134">
        <v>60.41</v>
      </c>
      <c r="K19" s="135"/>
      <c r="L19" s="134">
        <v>483.28</v>
      </c>
      <c r="M19" s="135"/>
      <c r="P19" s="48" t="s">
        <v>57</v>
      </c>
    </row>
    <row r="20" spans="2:16" x14ac:dyDescent="0.45">
      <c r="B20" s="95"/>
      <c r="C20" s="96"/>
      <c r="D20" s="97"/>
      <c r="E20" s="17"/>
      <c r="F20" s="95"/>
      <c r="G20" s="97"/>
      <c r="H20" s="80" t="s">
        <v>58</v>
      </c>
      <c r="I20" s="82"/>
      <c r="J20" s="134">
        <v>196.57</v>
      </c>
      <c r="K20" s="135"/>
      <c r="L20" s="134">
        <v>1572.56</v>
      </c>
      <c r="M20" s="135"/>
      <c r="P20" s="48" t="s">
        <v>59</v>
      </c>
    </row>
    <row r="21" spans="2:16" x14ac:dyDescent="0.45">
      <c r="B21" s="95"/>
      <c r="C21" s="96"/>
      <c r="D21" s="97"/>
      <c r="E21" s="17"/>
      <c r="F21" s="95"/>
      <c r="G21" s="97"/>
      <c r="H21" s="95"/>
      <c r="I21" s="97"/>
      <c r="J21" s="95"/>
      <c r="K21" s="97"/>
      <c r="L21" s="95"/>
      <c r="M21" s="97"/>
      <c r="P21" s="48" t="s">
        <v>60</v>
      </c>
    </row>
    <row r="22" spans="2:16" x14ac:dyDescent="0.45">
      <c r="B22" s="95"/>
      <c r="C22" s="96"/>
      <c r="D22" s="97"/>
      <c r="E22" s="17"/>
      <c r="F22" s="95"/>
      <c r="G22" s="97"/>
      <c r="H22" s="95"/>
      <c r="I22" s="97"/>
      <c r="J22" s="95"/>
      <c r="K22" s="97"/>
      <c r="L22" s="95"/>
      <c r="M22" s="97"/>
      <c r="P22" s="48" t="s">
        <v>61</v>
      </c>
    </row>
    <row r="23" spans="2:16" x14ac:dyDescent="0.45">
      <c r="B23" s="120" t="s">
        <v>41</v>
      </c>
      <c r="C23" s="136"/>
      <c r="D23" s="121"/>
      <c r="E23" s="41">
        <f>SUM(E17:E19)</f>
        <v>175</v>
      </c>
      <c r="F23" s="124">
        <f>SUM(F17:G19)</f>
        <v>1400</v>
      </c>
      <c r="G23" s="121"/>
      <c r="H23" s="120" t="s">
        <v>41</v>
      </c>
      <c r="I23" s="121"/>
      <c r="J23" s="137">
        <f>SUM(J17:K20)</f>
        <v>817.18000000000006</v>
      </c>
      <c r="K23" s="138"/>
      <c r="L23" s="124">
        <f>SUM(L17:M20)</f>
        <v>6537.4400000000005</v>
      </c>
      <c r="M23" s="121"/>
      <c r="P23" s="48" t="s">
        <v>64</v>
      </c>
    </row>
    <row r="24" spans="2:16" x14ac:dyDescent="0.45">
      <c r="B24" s="61" t="s">
        <v>62</v>
      </c>
      <c r="C24" s="62"/>
      <c r="D24" s="62"/>
      <c r="E24" s="62"/>
      <c r="F24" s="62"/>
      <c r="G24" s="62"/>
      <c r="H24" s="62"/>
      <c r="I24" s="62" t="s">
        <v>63</v>
      </c>
      <c r="J24" s="62"/>
      <c r="K24" s="62"/>
      <c r="L24" s="62"/>
      <c r="M24" s="63"/>
      <c r="P24" s="48" t="s">
        <v>65</v>
      </c>
    </row>
    <row r="25" spans="2:16" x14ac:dyDescent="0.45">
      <c r="B25" s="64" t="s">
        <v>45</v>
      </c>
      <c r="C25" s="65"/>
      <c r="D25" s="66"/>
      <c r="E25" s="18" t="s">
        <v>33</v>
      </c>
      <c r="F25" s="64" t="s">
        <v>46</v>
      </c>
      <c r="G25" s="66"/>
      <c r="H25" s="92"/>
      <c r="I25" s="93"/>
      <c r="J25" s="94"/>
      <c r="K25" s="92"/>
      <c r="L25" s="93"/>
      <c r="M25" s="94"/>
      <c r="P25" s="48" t="s">
        <v>68</v>
      </c>
    </row>
    <row r="26" spans="2:16" x14ac:dyDescent="0.45">
      <c r="B26" s="92" t="s">
        <v>66</v>
      </c>
      <c r="C26" s="93"/>
      <c r="D26" s="94"/>
      <c r="E26" s="20">
        <v>47.77</v>
      </c>
      <c r="F26" s="151">
        <v>382.16</v>
      </c>
      <c r="G26" s="152"/>
      <c r="H26" s="98" t="s">
        <v>67</v>
      </c>
      <c r="I26" s="99"/>
      <c r="J26" s="100"/>
      <c r="K26" s="101">
        <f>I14-E23-J23</f>
        <v>3391.6732000000002</v>
      </c>
      <c r="L26" s="102"/>
      <c r="M26" s="103"/>
      <c r="P26" s="48" t="s">
        <v>71</v>
      </c>
    </row>
    <row r="27" spans="2:16" x14ac:dyDescent="0.45">
      <c r="B27" s="95" t="s">
        <v>69</v>
      </c>
      <c r="C27" s="96"/>
      <c r="D27" s="97"/>
      <c r="E27" s="23">
        <v>201.45</v>
      </c>
      <c r="F27" s="76">
        <v>1611.6</v>
      </c>
      <c r="G27" s="73"/>
      <c r="H27" s="98" t="s">
        <v>70</v>
      </c>
      <c r="I27" s="99"/>
      <c r="J27" s="100"/>
      <c r="K27" s="104">
        <f>K14-F23-L23</f>
        <v>27133.385600000001</v>
      </c>
      <c r="L27" s="105"/>
      <c r="M27" s="106"/>
      <c r="P27" s="48" t="s">
        <v>72</v>
      </c>
    </row>
    <row r="28" spans="2:16" x14ac:dyDescent="0.45">
      <c r="B28" s="95"/>
      <c r="C28" s="96"/>
      <c r="D28" s="97"/>
      <c r="E28" s="17"/>
      <c r="F28" s="95"/>
      <c r="G28" s="97"/>
      <c r="H28" s="89"/>
      <c r="I28" s="90"/>
      <c r="J28" s="91"/>
      <c r="K28" s="89"/>
      <c r="L28" s="90"/>
      <c r="M28" s="91"/>
      <c r="P28" s="48" t="s">
        <v>73</v>
      </c>
    </row>
    <row r="29" spans="2:16" x14ac:dyDescent="0.45">
      <c r="B29" s="95"/>
      <c r="C29" s="96"/>
      <c r="D29" s="97"/>
      <c r="E29" s="17"/>
      <c r="F29" s="95"/>
      <c r="G29" s="97"/>
      <c r="H29" s="92"/>
      <c r="I29" s="93"/>
      <c r="J29" s="93"/>
      <c r="K29" s="93"/>
      <c r="L29" s="93"/>
      <c r="M29" s="94"/>
      <c r="P29" s="48" t="s">
        <v>74</v>
      </c>
    </row>
    <row r="30" spans="2:16" x14ac:dyDescent="0.45">
      <c r="B30" s="95"/>
      <c r="C30" s="96"/>
      <c r="D30" s="97"/>
      <c r="E30" s="17"/>
      <c r="F30" s="95"/>
      <c r="G30" s="97"/>
      <c r="H30" s="95"/>
      <c r="I30" s="96"/>
      <c r="J30" s="96"/>
      <c r="K30" s="96"/>
      <c r="L30" s="96"/>
      <c r="M30" s="97"/>
    </row>
    <row r="31" spans="2:16" x14ac:dyDescent="0.45">
      <c r="B31" s="95"/>
      <c r="C31" s="96"/>
      <c r="D31" s="97"/>
      <c r="E31" s="17"/>
      <c r="F31" s="95"/>
      <c r="G31" s="97"/>
      <c r="H31" s="95"/>
      <c r="I31" s="96"/>
      <c r="J31" s="96"/>
      <c r="K31" s="96"/>
      <c r="L31" s="96"/>
      <c r="M31" s="97"/>
    </row>
    <row r="32" spans="2:16" x14ac:dyDescent="0.45">
      <c r="B32" s="120" t="s">
        <v>41</v>
      </c>
      <c r="C32" s="136"/>
      <c r="D32" s="121"/>
      <c r="E32" s="22">
        <v>249.22</v>
      </c>
      <c r="F32" s="124">
        <v>1993.76</v>
      </c>
      <c r="G32" s="121"/>
      <c r="H32" s="89"/>
      <c r="I32" s="90"/>
      <c r="J32" s="90"/>
      <c r="K32" s="90"/>
      <c r="L32" s="90"/>
      <c r="M32" s="91"/>
    </row>
    <row r="33" spans="2:13" x14ac:dyDescent="0.45">
      <c r="B33" s="83" t="s">
        <v>75</v>
      </c>
      <c r="C33" s="84"/>
      <c r="D33" s="84"/>
      <c r="E33" s="84"/>
      <c r="F33" s="84"/>
      <c r="G33" s="84"/>
      <c r="H33" s="84"/>
      <c r="I33" s="84"/>
      <c r="J33" s="84"/>
      <c r="K33" s="84" t="s">
        <v>76</v>
      </c>
      <c r="L33" s="84"/>
      <c r="M33" s="85"/>
    </row>
    <row r="34" spans="2:13" x14ac:dyDescent="0.45">
      <c r="B34" s="86" t="s">
        <v>77</v>
      </c>
      <c r="C34" s="87"/>
      <c r="D34" s="86" t="s">
        <v>78</v>
      </c>
      <c r="E34" s="88"/>
      <c r="F34" s="87"/>
      <c r="G34" s="86" t="s">
        <v>33</v>
      </c>
      <c r="H34" s="88"/>
      <c r="I34" s="88"/>
      <c r="J34" s="87"/>
      <c r="K34" s="149" t="s">
        <v>79</v>
      </c>
      <c r="L34" s="150"/>
      <c r="M34" s="25">
        <v>90</v>
      </c>
    </row>
    <row r="35" spans="2:13" x14ac:dyDescent="0.45">
      <c r="B35" s="95"/>
      <c r="C35" s="97"/>
      <c r="D35" s="95"/>
      <c r="E35" s="96"/>
      <c r="F35" s="97"/>
      <c r="G35" s="95"/>
      <c r="H35" s="96"/>
      <c r="I35" s="96"/>
      <c r="J35" s="97"/>
      <c r="K35" s="149" t="s">
        <v>80</v>
      </c>
      <c r="L35" s="150"/>
      <c r="M35" s="25">
        <v>120</v>
      </c>
    </row>
    <row r="36" spans="2:13" x14ac:dyDescent="0.45">
      <c r="B36" s="95" t="s">
        <v>81</v>
      </c>
      <c r="C36" s="97"/>
      <c r="D36" s="80" t="s">
        <v>82</v>
      </c>
      <c r="E36" s="81"/>
      <c r="F36" s="82"/>
      <c r="G36" s="113">
        <f>K26</f>
        <v>3391.6732000000002</v>
      </c>
      <c r="H36" s="114"/>
      <c r="I36" s="114"/>
      <c r="J36" s="115"/>
      <c r="K36" s="149" t="s">
        <v>83</v>
      </c>
      <c r="L36" s="150"/>
      <c r="M36" s="26" t="s">
        <v>84</v>
      </c>
    </row>
    <row r="37" spans="2:13" x14ac:dyDescent="0.45">
      <c r="B37" s="95"/>
      <c r="C37" s="97"/>
      <c r="D37" s="95"/>
      <c r="E37" s="96"/>
      <c r="F37" s="97"/>
      <c r="G37" s="95"/>
      <c r="H37" s="96"/>
      <c r="I37" s="96"/>
      <c r="J37" s="97"/>
      <c r="K37" s="111"/>
      <c r="L37" s="112"/>
      <c r="M37" s="24"/>
    </row>
    <row r="38" spans="2:13" x14ac:dyDescent="0.45">
      <c r="B38" s="95"/>
      <c r="C38" s="97"/>
      <c r="D38" s="95"/>
      <c r="E38" s="96"/>
      <c r="F38" s="97"/>
      <c r="G38" s="95"/>
      <c r="H38" s="96"/>
      <c r="I38" s="96"/>
      <c r="J38" s="97"/>
      <c r="K38" s="111"/>
      <c r="L38" s="112"/>
      <c r="M38" s="24"/>
    </row>
    <row r="39" spans="2:13" x14ac:dyDescent="0.45">
      <c r="B39" s="95"/>
      <c r="C39" s="97"/>
      <c r="D39" s="95"/>
      <c r="E39" s="96"/>
      <c r="F39" s="97"/>
      <c r="G39" s="95"/>
      <c r="H39" s="96"/>
      <c r="I39" s="96"/>
      <c r="J39" s="97"/>
      <c r="K39" s="92"/>
      <c r="L39" s="93"/>
      <c r="M39" s="27"/>
    </row>
    <row r="40" spans="2:13" x14ac:dyDescent="0.45">
      <c r="B40" s="111"/>
      <c r="C40" s="119"/>
      <c r="D40" s="120" t="s">
        <v>41</v>
      </c>
      <c r="E40" s="136"/>
      <c r="F40" s="121"/>
      <c r="G40" s="140">
        <f>K26</f>
        <v>3391.6732000000002</v>
      </c>
      <c r="H40" s="141"/>
      <c r="I40" s="141"/>
      <c r="J40" s="142"/>
      <c r="K40" s="111"/>
      <c r="L40" s="112"/>
      <c r="M40" s="24"/>
    </row>
  </sheetData>
  <sheetProtection algorithmName="SHA-512" hashValue="XuiDf2IhsTB13tWbqpHrrzavrLWqiIII0NKGKSeYtgfHhxAgLwtHq2odjPc+ttO9SoIdGC1fFsYjJYjlDkPnGg==" saltValue="6PQuszA3XmXvfaTM/1zbrg==" spinCount="100000" sheet="1" objects="1" scenarios="1"/>
  <mergeCells count="152">
    <mergeCell ref="K39:L39"/>
    <mergeCell ref="K40:L40"/>
    <mergeCell ref="P7:P10"/>
    <mergeCell ref="B40:C40"/>
    <mergeCell ref="D40:F40"/>
    <mergeCell ref="G40:J40"/>
    <mergeCell ref="B3:D3"/>
    <mergeCell ref="B4:D4"/>
    <mergeCell ref="B5:D5"/>
    <mergeCell ref="K34:L34"/>
    <mergeCell ref="K35:L35"/>
    <mergeCell ref="K36:L36"/>
    <mergeCell ref="F29:G29"/>
    <mergeCell ref="B30:D30"/>
    <mergeCell ref="F30:G30"/>
    <mergeCell ref="B31:D31"/>
    <mergeCell ref="F31:G31"/>
    <mergeCell ref="B32:D32"/>
    <mergeCell ref="F32:G32"/>
    <mergeCell ref="B26:D26"/>
    <mergeCell ref="F26:G26"/>
    <mergeCell ref="B27:D27"/>
    <mergeCell ref="F27:G27"/>
    <mergeCell ref="B28:D28"/>
    <mergeCell ref="B23:D23"/>
    <mergeCell ref="F23:G23"/>
    <mergeCell ref="H23:I23"/>
    <mergeCell ref="J23:K23"/>
    <mergeCell ref="L23:M23"/>
    <mergeCell ref="K25:M25"/>
    <mergeCell ref="B21:D21"/>
    <mergeCell ref="F21:G21"/>
    <mergeCell ref="H21:I21"/>
    <mergeCell ref="J21:K21"/>
    <mergeCell ref="L21:M21"/>
    <mergeCell ref="B22:D22"/>
    <mergeCell ref="F22:G22"/>
    <mergeCell ref="H22:I22"/>
    <mergeCell ref="J22:K22"/>
    <mergeCell ref="L22:M22"/>
    <mergeCell ref="B19:D19"/>
    <mergeCell ref="F19:G19"/>
    <mergeCell ref="H19:I19"/>
    <mergeCell ref="J19:K19"/>
    <mergeCell ref="L19:M19"/>
    <mergeCell ref="B20:D20"/>
    <mergeCell ref="F20:G20"/>
    <mergeCell ref="H20:I20"/>
    <mergeCell ref="J20:K20"/>
    <mergeCell ref="L20:M20"/>
    <mergeCell ref="B11:D11"/>
    <mergeCell ref="E11:F11"/>
    <mergeCell ref="B17:D17"/>
    <mergeCell ref="F17:G17"/>
    <mergeCell ref="H17:I17"/>
    <mergeCell ref="J17:K17"/>
    <mergeCell ref="L17:M17"/>
    <mergeCell ref="B18:D18"/>
    <mergeCell ref="F18:G18"/>
    <mergeCell ref="H18:I18"/>
    <mergeCell ref="J18:K18"/>
    <mergeCell ref="L18:M18"/>
    <mergeCell ref="I9:J9"/>
    <mergeCell ref="K9:M9"/>
    <mergeCell ref="B14:D14"/>
    <mergeCell ref="E14:F14"/>
    <mergeCell ref="G14:H14"/>
    <mergeCell ref="I14:J14"/>
    <mergeCell ref="K14:M14"/>
    <mergeCell ref="E2:M2"/>
    <mergeCell ref="E3:M3"/>
    <mergeCell ref="B12:D12"/>
    <mergeCell ref="E12:F12"/>
    <mergeCell ref="G12:H12"/>
    <mergeCell ref="I12:J12"/>
    <mergeCell ref="K12:M12"/>
    <mergeCell ref="B13:D13"/>
    <mergeCell ref="E13:F13"/>
    <mergeCell ref="G13:H13"/>
    <mergeCell ref="I13:J13"/>
    <mergeCell ref="K13:M13"/>
    <mergeCell ref="B10:D10"/>
    <mergeCell ref="E10:F10"/>
    <mergeCell ref="G10:H10"/>
    <mergeCell ref="I10:J10"/>
    <mergeCell ref="K10:M10"/>
    <mergeCell ref="B39:C39"/>
    <mergeCell ref="D39:F39"/>
    <mergeCell ref="G39:J39"/>
    <mergeCell ref="E5:G5"/>
    <mergeCell ref="H5:J5"/>
    <mergeCell ref="K5:M5"/>
    <mergeCell ref="B8:D8"/>
    <mergeCell ref="E8:F8"/>
    <mergeCell ref="G8:H8"/>
    <mergeCell ref="B37:C37"/>
    <mergeCell ref="D37:F37"/>
    <mergeCell ref="G37:J37"/>
    <mergeCell ref="B38:C38"/>
    <mergeCell ref="D38:F38"/>
    <mergeCell ref="G38:J38"/>
    <mergeCell ref="K37:L37"/>
    <mergeCell ref="K38:L38"/>
    <mergeCell ref="B35:C35"/>
    <mergeCell ref="D35:F35"/>
    <mergeCell ref="G35:J35"/>
    <mergeCell ref="B36:C36"/>
    <mergeCell ref="D36:F36"/>
    <mergeCell ref="G36:J36"/>
    <mergeCell ref="H28:J28"/>
    <mergeCell ref="B33:J33"/>
    <mergeCell ref="K33:M33"/>
    <mergeCell ref="B34:C34"/>
    <mergeCell ref="D34:F34"/>
    <mergeCell ref="G34:J34"/>
    <mergeCell ref="K28:M28"/>
    <mergeCell ref="H29:M32"/>
    <mergeCell ref="B29:D29"/>
    <mergeCell ref="B24:H24"/>
    <mergeCell ref="I24:M24"/>
    <mergeCell ref="B25:D25"/>
    <mergeCell ref="F25:G25"/>
    <mergeCell ref="H25:J25"/>
    <mergeCell ref="H26:J26"/>
    <mergeCell ref="H27:J27"/>
    <mergeCell ref="K26:M26"/>
    <mergeCell ref="K27:M27"/>
    <mergeCell ref="F28:G28"/>
    <mergeCell ref="H4:J4"/>
    <mergeCell ref="K4:M4"/>
    <mergeCell ref="B15:G15"/>
    <mergeCell ref="H15:M15"/>
    <mergeCell ref="B16:D16"/>
    <mergeCell ref="F16:G16"/>
    <mergeCell ref="H16:I16"/>
    <mergeCell ref="J16:K16"/>
    <mergeCell ref="L16:M16"/>
    <mergeCell ref="I8:J8"/>
    <mergeCell ref="B6:M6"/>
    <mergeCell ref="B7:D7"/>
    <mergeCell ref="K7:M7"/>
    <mergeCell ref="E7:F7"/>
    <mergeCell ref="G7:H7"/>
    <mergeCell ref="I7:J7"/>
    <mergeCell ref="E4:G4"/>
    <mergeCell ref="G11:H11"/>
    <mergeCell ref="I11:J11"/>
    <mergeCell ref="K11:M11"/>
    <mergeCell ref="K8:M8"/>
    <mergeCell ref="B9:D9"/>
    <mergeCell ref="E9:F9"/>
    <mergeCell ref="G9:H9"/>
  </mergeCells>
  <phoneticPr fontId="7"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49413-1C77-4AFF-9C98-DF0799010846}">
  <dimension ref="A1:K81"/>
  <sheetViews>
    <sheetView zoomScale="90" zoomScaleNormal="90" workbookViewId="0">
      <pane ySplit="1" topLeftCell="A2" activePane="bottomLeft" state="frozen"/>
      <selection pane="bottomLeft"/>
    </sheetView>
  </sheetViews>
  <sheetFormatPr defaultRowHeight="14.25" x14ac:dyDescent="0.45"/>
  <cols>
    <col min="1" max="1" width="10.59765625" bestFit="1" customWidth="1"/>
    <col min="2" max="2" width="14.265625" customWidth="1"/>
    <col min="3" max="4" width="11" customWidth="1"/>
    <col min="5" max="5" width="12.59765625" customWidth="1"/>
    <col min="6" max="6" width="12" customWidth="1"/>
    <col min="7" max="7" width="14" customWidth="1"/>
    <col min="10" max="10" width="10.1328125" bestFit="1" customWidth="1"/>
    <col min="11" max="11" width="10.86328125" bestFit="1" customWidth="1"/>
  </cols>
  <sheetData>
    <row r="1" spans="1:11" ht="28.5" x14ac:dyDescent="0.45">
      <c r="A1" s="31" t="s">
        <v>4</v>
      </c>
      <c r="B1" s="31" t="s">
        <v>85</v>
      </c>
      <c r="C1" s="31" t="s">
        <v>6</v>
      </c>
      <c r="D1" s="31" t="s">
        <v>7</v>
      </c>
      <c r="E1" s="31" t="s">
        <v>8</v>
      </c>
      <c r="F1" s="31" t="s">
        <v>9</v>
      </c>
      <c r="G1" s="31" t="s">
        <v>10</v>
      </c>
    </row>
    <row r="2" spans="1:11" x14ac:dyDescent="0.45">
      <c r="A2" s="153" t="s">
        <v>86</v>
      </c>
      <c r="B2" s="154"/>
      <c r="C2" s="154"/>
      <c r="D2" s="154"/>
      <c r="E2" s="154"/>
      <c r="F2" s="154"/>
      <c r="G2" s="155"/>
    </row>
    <row r="3" spans="1:11" x14ac:dyDescent="0.45">
      <c r="A3" s="30">
        <v>44592</v>
      </c>
      <c r="B3" s="3">
        <f>SUM('Transition Pay Calculator'!$B$2,'Transition Pay Calculator'!$B$3)</f>
        <v>3452.71</v>
      </c>
      <c r="C3" s="3">
        <f>-'Transition Pay Calculator'!$B$4</f>
        <v>-395</v>
      </c>
      <c r="D3" s="3">
        <f>-'Transition Pay Calculator'!$B$5</f>
        <v>-368.33</v>
      </c>
      <c r="E3" s="3">
        <v>0</v>
      </c>
      <c r="F3" s="4">
        <f t="shared" ref="F3:F25" si="0">SUM(B3:D3)</f>
        <v>2689.38</v>
      </c>
      <c r="G3" s="4">
        <f>F3</f>
        <v>2689.38</v>
      </c>
      <c r="J3" s="29"/>
      <c r="K3" s="10"/>
    </row>
    <row r="4" spans="1:11" hidden="1" x14ac:dyDescent="0.45">
      <c r="A4" s="30">
        <v>44620</v>
      </c>
      <c r="B4" s="3">
        <f>B3</f>
        <v>3452.71</v>
      </c>
      <c r="C4" s="3">
        <f t="shared" ref="C4:H4" si="1">C3</f>
        <v>-395</v>
      </c>
      <c r="D4" s="3">
        <f t="shared" si="1"/>
        <v>-368.33</v>
      </c>
      <c r="E4" s="3">
        <f t="shared" si="1"/>
        <v>0</v>
      </c>
      <c r="F4" s="3">
        <f t="shared" si="1"/>
        <v>2689.38</v>
      </c>
      <c r="G4" s="3">
        <f t="shared" si="1"/>
        <v>2689.38</v>
      </c>
      <c r="H4" s="3">
        <f t="shared" si="1"/>
        <v>0</v>
      </c>
      <c r="J4" s="11"/>
      <c r="K4" s="10"/>
    </row>
    <row r="5" spans="1:11" x14ac:dyDescent="0.45">
      <c r="A5" s="30">
        <v>44620</v>
      </c>
      <c r="B5" s="3">
        <f>SUM('Transition Pay Calculator'!$B$2,'Transition Pay Calculator'!$B$3)</f>
        <v>3452.71</v>
      </c>
      <c r="C5" s="3">
        <f>-'Transition Pay Calculator'!$B$4</f>
        <v>-395</v>
      </c>
      <c r="D5" s="3">
        <f>-'Transition Pay Calculator'!$B$5</f>
        <v>-368.33</v>
      </c>
      <c r="E5" s="3">
        <v>0</v>
      </c>
      <c r="F5" s="4">
        <f t="shared" si="0"/>
        <v>2689.38</v>
      </c>
      <c r="G5" s="4">
        <f>SUM(F5,G3)</f>
        <v>5378.76</v>
      </c>
      <c r="J5" s="29"/>
      <c r="K5" s="10"/>
    </row>
    <row r="6" spans="1:11" hidden="1" x14ac:dyDescent="0.45">
      <c r="A6" s="30">
        <v>44651</v>
      </c>
      <c r="B6" s="3">
        <f>B5</f>
        <v>3452.71</v>
      </c>
      <c r="C6" s="3">
        <f t="shared" ref="C6" si="2">C5</f>
        <v>-395</v>
      </c>
      <c r="D6" s="3">
        <f t="shared" ref="D6" si="3">D5</f>
        <v>-368.33</v>
      </c>
      <c r="E6" s="3">
        <f t="shared" ref="E6" si="4">E5</f>
        <v>0</v>
      </c>
      <c r="F6" s="3">
        <f t="shared" ref="F6" si="5">F5</f>
        <v>2689.38</v>
      </c>
      <c r="G6" s="3">
        <f t="shared" ref="G6" si="6">G5</f>
        <v>5378.76</v>
      </c>
      <c r="H6" s="3">
        <f t="shared" ref="H6" si="7">H5</f>
        <v>0</v>
      </c>
      <c r="J6" s="29"/>
      <c r="K6" s="10"/>
    </row>
    <row r="7" spans="1:11" x14ac:dyDescent="0.45">
      <c r="A7" s="30">
        <v>44651</v>
      </c>
      <c r="B7" s="3">
        <f>SUM('Transition Pay Calculator'!$B$2,'Transition Pay Calculator'!$B$3)</f>
        <v>3452.71</v>
      </c>
      <c r="C7" s="3">
        <f>-'Transition Pay Calculator'!$B$4</f>
        <v>-395</v>
      </c>
      <c r="D7" s="3">
        <f>-'Transition Pay Calculator'!$B$5</f>
        <v>-368.33</v>
      </c>
      <c r="E7" s="3">
        <v>0</v>
      </c>
      <c r="F7" s="4">
        <f t="shared" si="0"/>
        <v>2689.38</v>
      </c>
      <c r="G7" s="4">
        <f t="shared" ref="G7:G25" si="8">SUM(F7,G5)</f>
        <v>8068.14</v>
      </c>
      <c r="J7" s="11"/>
      <c r="K7" s="10"/>
    </row>
    <row r="8" spans="1:11" hidden="1" x14ac:dyDescent="0.45">
      <c r="A8" s="30">
        <v>44681</v>
      </c>
      <c r="B8" s="3">
        <f>B7</f>
        <v>3452.71</v>
      </c>
      <c r="C8" s="3">
        <f t="shared" ref="C8" si="9">C7</f>
        <v>-395</v>
      </c>
      <c r="D8" s="3">
        <f t="shared" ref="D8" si="10">D7</f>
        <v>-368.33</v>
      </c>
      <c r="E8" s="3">
        <f t="shared" ref="E8" si="11">E7</f>
        <v>0</v>
      </c>
      <c r="F8" s="3">
        <f t="shared" ref="F8" si="12">F7</f>
        <v>2689.38</v>
      </c>
      <c r="G8" s="3">
        <f t="shared" ref="G8" si="13">G7</f>
        <v>8068.14</v>
      </c>
      <c r="H8" s="3">
        <f t="shared" ref="H8" si="14">H7</f>
        <v>0</v>
      </c>
      <c r="J8" s="29"/>
      <c r="K8" s="10"/>
    </row>
    <row r="9" spans="1:11" x14ac:dyDescent="0.45">
      <c r="A9" s="30">
        <v>44681</v>
      </c>
      <c r="B9" s="3">
        <f>SUM('Transition Pay Calculator'!$B$2,'Transition Pay Calculator'!$B$3)</f>
        <v>3452.71</v>
      </c>
      <c r="C9" s="3">
        <f>-'Transition Pay Calculator'!$B$4</f>
        <v>-395</v>
      </c>
      <c r="D9" s="3">
        <f>-'Transition Pay Calculator'!$B$5</f>
        <v>-368.33</v>
      </c>
      <c r="E9" s="3">
        <v>0</v>
      </c>
      <c r="F9" s="4">
        <f t="shared" si="0"/>
        <v>2689.38</v>
      </c>
      <c r="G9" s="4">
        <f t="shared" si="8"/>
        <v>10757.52</v>
      </c>
      <c r="J9" s="29"/>
      <c r="K9" s="10"/>
    </row>
    <row r="10" spans="1:11" hidden="1" x14ac:dyDescent="0.45">
      <c r="A10" s="30">
        <v>44712</v>
      </c>
      <c r="B10" s="3">
        <f>B9</f>
        <v>3452.71</v>
      </c>
      <c r="C10" s="3">
        <f t="shared" ref="C10" si="15">C9</f>
        <v>-395</v>
      </c>
      <c r="D10" s="3">
        <f t="shared" ref="D10" si="16">D9</f>
        <v>-368.33</v>
      </c>
      <c r="E10" s="3">
        <f t="shared" ref="E10" si="17">E9</f>
        <v>0</v>
      </c>
      <c r="F10" s="3">
        <f t="shared" ref="F10" si="18">F9</f>
        <v>2689.38</v>
      </c>
      <c r="G10" s="3">
        <f t="shared" ref="G10" si="19">G9</f>
        <v>10757.52</v>
      </c>
      <c r="H10" s="3">
        <f t="shared" ref="H10" si="20">H9</f>
        <v>0</v>
      </c>
      <c r="J10" s="11"/>
      <c r="K10" s="10"/>
    </row>
    <row r="11" spans="1:11" x14ac:dyDescent="0.45">
      <c r="A11" s="30">
        <v>44712</v>
      </c>
      <c r="B11" s="3">
        <f>SUM('Transition Pay Calculator'!$B$2,'Transition Pay Calculator'!$B$3)</f>
        <v>3452.71</v>
      </c>
      <c r="C11" s="3">
        <f>-'Transition Pay Calculator'!$B$4</f>
        <v>-395</v>
      </c>
      <c r="D11" s="3">
        <f>-'Transition Pay Calculator'!$B$5</f>
        <v>-368.33</v>
      </c>
      <c r="E11" s="3">
        <v>0</v>
      </c>
      <c r="F11" s="4">
        <f t="shared" si="0"/>
        <v>2689.38</v>
      </c>
      <c r="G11" s="4">
        <f t="shared" si="8"/>
        <v>13446.900000000001</v>
      </c>
      <c r="J11" s="29"/>
      <c r="K11" s="10"/>
    </row>
    <row r="12" spans="1:11" hidden="1" x14ac:dyDescent="0.45">
      <c r="A12" s="30">
        <v>44742</v>
      </c>
      <c r="B12" s="3">
        <f>B11</f>
        <v>3452.71</v>
      </c>
      <c r="C12" s="3">
        <f t="shared" ref="C12" si="21">C11</f>
        <v>-395</v>
      </c>
      <c r="D12" s="3">
        <f t="shared" ref="D12" si="22">D11</f>
        <v>-368.33</v>
      </c>
      <c r="E12" s="3">
        <f t="shared" ref="E12" si="23">E11</f>
        <v>0</v>
      </c>
      <c r="F12" s="3">
        <f t="shared" ref="F12" si="24">F11</f>
        <v>2689.38</v>
      </c>
      <c r="G12" s="3">
        <f t="shared" ref="G12" si="25">G11</f>
        <v>13446.900000000001</v>
      </c>
      <c r="H12" s="3">
        <f t="shared" ref="H12" si="26">H11</f>
        <v>0</v>
      </c>
      <c r="J12" s="29"/>
      <c r="K12" s="10"/>
    </row>
    <row r="13" spans="1:11" x14ac:dyDescent="0.45">
      <c r="A13" s="30">
        <v>44742</v>
      </c>
      <c r="B13" s="3">
        <f>SUM('Transition Pay Calculator'!$B$2,'Transition Pay Calculator'!$B$3)</f>
        <v>3452.71</v>
      </c>
      <c r="C13" s="3">
        <f>-'Transition Pay Calculator'!$B$4</f>
        <v>-395</v>
      </c>
      <c r="D13" s="3">
        <f>-'Transition Pay Calculator'!$B$5</f>
        <v>-368.33</v>
      </c>
      <c r="E13" s="3">
        <v>0</v>
      </c>
      <c r="F13" s="4">
        <f t="shared" si="0"/>
        <v>2689.38</v>
      </c>
      <c r="G13" s="4">
        <f t="shared" si="8"/>
        <v>16136.280000000002</v>
      </c>
      <c r="J13" s="29"/>
      <c r="K13" s="10"/>
    </row>
    <row r="14" spans="1:11" hidden="1" x14ac:dyDescent="0.45">
      <c r="A14" s="30">
        <v>44773</v>
      </c>
      <c r="B14" s="3">
        <f>B13</f>
        <v>3452.71</v>
      </c>
      <c r="C14" s="3">
        <f t="shared" ref="C14" si="27">C13</f>
        <v>-395</v>
      </c>
      <c r="D14" s="3">
        <f t="shared" ref="D14" si="28">D13</f>
        <v>-368.33</v>
      </c>
      <c r="E14" s="3">
        <f t="shared" ref="E14" si="29">E13</f>
        <v>0</v>
      </c>
      <c r="F14" s="3">
        <f t="shared" ref="F14" si="30">F13</f>
        <v>2689.38</v>
      </c>
      <c r="G14" s="3">
        <f t="shared" ref="G14" si="31">G13</f>
        <v>16136.280000000002</v>
      </c>
      <c r="H14" s="3">
        <f t="shared" ref="H14" si="32">H13</f>
        <v>0</v>
      </c>
      <c r="J14" s="11"/>
      <c r="K14" s="10"/>
    </row>
    <row r="15" spans="1:11" x14ac:dyDescent="0.45">
      <c r="A15" s="30">
        <v>44773</v>
      </c>
      <c r="B15" s="3">
        <f>SUM('Transition Pay Calculator'!$B$2,'Transition Pay Calculator'!$B$3)</f>
        <v>3452.71</v>
      </c>
      <c r="C15" s="3">
        <f>-'Transition Pay Calculator'!$B$4</f>
        <v>-395</v>
      </c>
      <c r="D15" s="3">
        <f>-'Transition Pay Calculator'!$B$5</f>
        <v>-368.33</v>
      </c>
      <c r="E15" s="3">
        <v>0</v>
      </c>
      <c r="F15" s="4">
        <f t="shared" si="0"/>
        <v>2689.38</v>
      </c>
      <c r="G15" s="4">
        <f t="shared" si="8"/>
        <v>18825.660000000003</v>
      </c>
      <c r="J15" s="29"/>
      <c r="K15" s="10"/>
    </row>
    <row r="16" spans="1:11" hidden="1" x14ac:dyDescent="0.45">
      <c r="A16" s="30">
        <v>44804</v>
      </c>
      <c r="B16" s="3">
        <f>B15</f>
        <v>3452.71</v>
      </c>
      <c r="C16" s="3">
        <f t="shared" ref="C16" si="33">C15</f>
        <v>-395</v>
      </c>
      <c r="D16" s="3">
        <f t="shared" ref="D16" si="34">D15</f>
        <v>-368.33</v>
      </c>
      <c r="E16" s="3">
        <f t="shared" ref="E16" si="35">E15</f>
        <v>0</v>
      </c>
      <c r="F16" s="3">
        <f t="shared" ref="F16" si="36">F15</f>
        <v>2689.38</v>
      </c>
      <c r="G16" s="3">
        <f t="shared" ref="G16" si="37">G15</f>
        <v>18825.660000000003</v>
      </c>
      <c r="H16" s="3">
        <f t="shared" ref="H16" si="38">H15</f>
        <v>0</v>
      </c>
      <c r="J16" s="29"/>
      <c r="K16" s="10"/>
    </row>
    <row r="17" spans="1:11" x14ac:dyDescent="0.45">
      <c r="A17" s="30">
        <v>44804</v>
      </c>
      <c r="B17" s="3">
        <f>SUM('Transition Pay Calculator'!$B$2,'Transition Pay Calculator'!$B$3)</f>
        <v>3452.71</v>
      </c>
      <c r="C17" s="3">
        <f>-'Transition Pay Calculator'!$B$4</f>
        <v>-395</v>
      </c>
      <c r="D17" s="3">
        <f>-'Transition Pay Calculator'!$B$5</f>
        <v>-368.33</v>
      </c>
      <c r="E17" s="3">
        <v>0</v>
      </c>
      <c r="F17" s="4">
        <f t="shared" si="0"/>
        <v>2689.38</v>
      </c>
      <c r="G17" s="4">
        <f t="shared" si="8"/>
        <v>21515.040000000005</v>
      </c>
      <c r="J17" s="11"/>
      <c r="K17" s="10"/>
    </row>
    <row r="18" spans="1:11" hidden="1" x14ac:dyDescent="0.45">
      <c r="A18" s="30">
        <v>44834</v>
      </c>
      <c r="B18" s="3">
        <f>B17</f>
        <v>3452.71</v>
      </c>
      <c r="C18" s="3">
        <f t="shared" ref="C18" si="39">C17</f>
        <v>-395</v>
      </c>
      <c r="D18" s="3">
        <f t="shared" ref="D18" si="40">D17</f>
        <v>-368.33</v>
      </c>
      <c r="E18" s="3">
        <f t="shared" ref="E18" si="41">E17</f>
        <v>0</v>
      </c>
      <c r="F18" s="3">
        <f t="shared" ref="F18" si="42">F17</f>
        <v>2689.38</v>
      </c>
      <c r="G18" s="3">
        <f t="shared" ref="G18" si="43">G17</f>
        <v>21515.040000000005</v>
      </c>
      <c r="H18" s="3">
        <f t="shared" ref="H18" si="44">H17</f>
        <v>0</v>
      </c>
      <c r="J18" s="29"/>
      <c r="K18" s="10"/>
    </row>
    <row r="19" spans="1:11" x14ac:dyDescent="0.45">
      <c r="A19" s="30">
        <v>44834</v>
      </c>
      <c r="B19" s="3">
        <f>SUM('Transition Pay Calculator'!$B$2,'Transition Pay Calculator'!$B$3)</f>
        <v>3452.71</v>
      </c>
      <c r="C19" s="3">
        <f>-'Transition Pay Calculator'!$B$4</f>
        <v>-395</v>
      </c>
      <c r="D19" s="3">
        <f>-'Transition Pay Calculator'!$B$5</f>
        <v>-368.33</v>
      </c>
      <c r="E19" s="3">
        <v>0</v>
      </c>
      <c r="F19" s="4">
        <f t="shared" si="0"/>
        <v>2689.38</v>
      </c>
      <c r="G19" s="4">
        <f t="shared" si="8"/>
        <v>24204.420000000006</v>
      </c>
      <c r="J19" s="29"/>
      <c r="K19" s="10"/>
    </row>
    <row r="20" spans="1:11" hidden="1" x14ac:dyDescent="0.45">
      <c r="A20" s="30">
        <v>44865</v>
      </c>
      <c r="B20" s="3">
        <f>B19</f>
        <v>3452.71</v>
      </c>
      <c r="C20" s="3">
        <f t="shared" ref="C20" si="45">C19</f>
        <v>-395</v>
      </c>
      <c r="D20" s="3">
        <f t="shared" ref="D20" si="46">D19</f>
        <v>-368.33</v>
      </c>
      <c r="E20" s="3">
        <f t="shared" ref="E20" si="47">E19</f>
        <v>0</v>
      </c>
      <c r="F20" s="3">
        <f t="shared" ref="F20" si="48">F19</f>
        <v>2689.38</v>
      </c>
      <c r="G20" s="3">
        <f t="shared" ref="G20" si="49">G19</f>
        <v>24204.420000000006</v>
      </c>
      <c r="H20" s="3">
        <f t="shared" ref="H20" si="50">H19</f>
        <v>0</v>
      </c>
      <c r="J20" s="11"/>
      <c r="K20" s="10"/>
    </row>
    <row r="21" spans="1:11" x14ac:dyDescent="0.45">
      <c r="A21" s="30">
        <v>44865</v>
      </c>
      <c r="B21" s="3">
        <f>SUM('Transition Pay Calculator'!$B$2,'Transition Pay Calculator'!$B$3)</f>
        <v>3452.71</v>
      </c>
      <c r="C21" s="3">
        <f>-'Transition Pay Calculator'!$B$4</f>
        <v>-395</v>
      </c>
      <c r="D21" s="3">
        <f>-'Transition Pay Calculator'!$B$5</f>
        <v>-368.33</v>
      </c>
      <c r="E21" s="3">
        <v>0</v>
      </c>
      <c r="F21" s="4">
        <f t="shared" si="0"/>
        <v>2689.38</v>
      </c>
      <c r="G21" s="4">
        <f t="shared" si="8"/>
        <v>26893.800000000007</v>
      </c>
      <c r="J21" s="29"/>
      <c r="K21" s="10"/>
    </row>
    <row r="22" spans="1:11" hidden="1" x14ac:dyDescent="0.45">
      <c r="A22" s="30">
        <v>44895</v>
      </c>
      <c r="B22" s="3">
        <f>B21</f>
        <v>3452.71</v>
      </c>
      <c r="C22" s="3">
        <f t="shared" ref="C22" si="51">C21</f>
        <v>-395</v>
      </c>
      <c r="D22" s="3">
        <f t="shared" ref="D22" si="52">D21</f>
        <v>-368.33</v>
      </c>
      <c r="E22" s="3">
        <f t="shared" ref="E22" si="53">E21</f>
        <v>0</v>
      </c>
      <c r="F22" s="3">
        <f t="shared" ref="F22" si="54">F21</f>
        <v>2689.38</v>
      </c>
      <c r="G22" s="3">
        <f t="shared" ref="G22" si="55">G21</f>
        <v>26893.800000000007</v>
      </c>
      <c r="H22" s="3">
        <f t="shared" ref="H22" si="56">H21</f>
        <v>0</v>
      </c>
      <c r="J22" s="29"/>
      <c r="K22" s="10"/>
    </row>
    <row r="23" spans="1:11" x14ac:dyDescent="0.45">
      <c r="A23" s="30">
        <v>44895</v>
      </c>
      <c r="B23" s="3">
        <f>SUM('Transition Pay Calculator'!$B$2,'Transition Pay Calculator'!$B$3)</f>
        <v>3452.71</v>
      </c>
      <c r="C23" s="3">
        <f>-'Transition Pay Calculator'!$B$4</f>
        <v>-395</v>
      </c>
      <c r="D23" s="3">
        <f>-'Transition Pay Calculator'!$B$5</f>
        <v>-368.33</v>
      </c>
      <c r="E23" s="3">
        <v>0</v>
      </c>
      <c r="F23" s="4">
        <f t="shared" si="0"/>
        <v>2689.38</v>
      </c>
      <c r="G23" s="4">
        <f t="shared" si="8"/>
        <v>29583.180000000008</v>
      </c>
      <c r="J23" s="11"/>
      <c r="K23" s="10"/>
    </row>
    <row r="24" spans="1:11" hidden="1" x14ac:dyDescent="0.45">
      <c r="A24" s="30">
        <v>44926</v>
      </c>
      <c r="B24" s="3">
        <f>B23</f>
        <v>3452.71</v>
      </c>
      <c r="C24" s="3">
        <f t="shared" ref="C24" si="57">C23</f>
        <v>-395</v>
      </c>
      <c r="D24" s="3">
        <f t="shared" ref="D24" si="58">D23</f>
        <v>-368.33</v>
      </c>
      <c r="E24" s="3">
        <f t="shared" ref="E24" si="59">E23</f>
        <v>0</v>
      </c>
      <c r="F24" s="3">
        <f t="shared" ref="F24" si="60">F23</f>
        <v>2689.38</v>
      </c>
      <c r="G24" s="3">
        <f t="shared" ref="G24" si="61">G23</f>
        <v>29583.180000000008</v>
      </c>
      <c r="H24" s="3">
        <f t="shared" ref="H24" si="62">H23</f>
        <v>0</v>
      </c>
      <c r="J24" s="29"/>
      <c r="K24" s="10"/>
    </row>
    <row r="25" spans="1:11" x14ac:dyDescent="0.45">
      <c r="A25" s="30">
        <v>44926</v>
      </c>
      <c r="B25" s="3">
        <f>SUM('Transition Pay Calculator'!$B$2,'Transition Pay Calculator'!$B$3)</f>
        <v>3452.71</v>
      </c>
      <c r="C25" s="3">
        <f>-'Transition Pay Calculator'!$B$4</f>
        <v>-395</v>
      </c>
      <c r="D25" s="3">
        <f>-'Transition Pay Calculator'!$B$5</f>
        <v>-368.33</v>
      </c>
      <c r="E25" s="3">
        <v>0</v>
      </c>
      <c r="F25" s="4">
        <f t="shared" si="0"/>
        <v>2689.38</v>
      </c>
      <c r="G25" s="4">
        <f t="shared" si="8"/>
        <v>32272.560000000009</v>
      </c>
      <c r="J25" s="29"/>
      <c r="K25" s="10"/>
    </row>
    <row r="26" spans="1:11" x14ac:dyDescent="0.45">
      <c r="A26" s="153" t="s">
        <v>87</v>
      </c>
      <c r="B26" s="154"/>
      <c r="C26" s="154"/>
      <c r="D26" s="154"/>
      <c r="E26" s="154"/>
      <c r="F26" s="154"/>
      <c r="G26" s="155"/>
      <c r="J26" s="11"/>
      <c r="K26" s="10"/>
    </row>
    <row r="27" spans="1:11" x14ac:dyDescent="0.45">
      <c r="A27" s="28">
        <v>44582</v>
      </c>
      <c r="B27" s="4">
        <f>'Transition Pay Calculator'!$B$10</f>
        <v>1593.5584615384616</v>
      </c>
      <c r="C27" s="3">
        <f>-'Transition Pay Calculator'!$B$4/2</f>
        <v>-197.5</v>
      </c>
      <c r="D27" s="3">
        <f>-'Transition Pay Calculator'!$B$5*12/26</f>
        <v>-169.99846153846153</v>
      </c>
      <c r="E27" s="3">
        <v>0</v>
      </c>
      <c r="F27" s="4">
        <f t="shared" ref="F27:F60" si="63">SUM(B27:E27)</f>
        <v>1226.0600000000002</v>
      </c>
      <c r="G27" s="4">
        <f>F27</f>
        <v>1226.0600000000002</v>
      </c>
      <c r="J27" s="29"/>
      <c r="K27" s="10"/>
    </row>
    <row r="28" spans="1:11" hidden="1" x14ac:dyDescent="0.45">
      <c r="A28" s="28">
        <v>44592</v>
      </c>
      <c r="B28" s="4">
        <f t="shared" ref="B28:G28" si="64">B27</f>
        <v>1593.5584615384616</v>
      </c>
      <c r="C28" s="4">
        <f t="shared" si="64"/>
        <v>-197.5</v>
      </c>
      <c r="D28" s="4">
        <f t="shared" si="64"/>
        <v>-169.99846153846153</v>
      </c>
      <c r="E28" s="4">
        <f t="shared" si="64"/>
        <v>0</v>
      </c>
      <c r="F28" s="4">
        <f t="shared" si="64"/>
        <v>1226.0600000000002</v>
      </c>
      <c r="G28" s="4">
        <f t="shared" si="64"/>
        <v>1226.0600000000002</v>
      </c>
      <c r="J28" s="29"/>
      <c r="K28" s="10"/>
    </row>
    <row r="29" spans="1:11" x14ac:dyDescent="0.45">
      <c r="A29" s="28">
        <v>44592</v>
      </c>
      <c r="B29" s="4">
        <f>'Transition Pay Calculator'!B11</f>
        <v>0</v>
      </c>
      <c r="C29" s="3">
        <v>0</v>
      </c>
      <c r="D29" s="3">
        <v>0</v>
      </c>
      <c r="E29" s="3">
        <v>0</v>
      </c>
      <c r="F29" s="4">
        <f>SUM(B29:E29)</f>
        <v>0</v>
      </c>
      <c r="G29" s="4">
        <f>SUM(F29,G27)</f>
        <v>1226.0600000000002</v>
      </c>
      <c r="J29" s="29"/>
      <c r="K29" s="10"/>
    </row>
    <row r="30" spans="1:11" hidden="1" x14ac:dyDescent="0.45">
      <c r="A30" s="28">
        <v>44596</v>
      </c>
      <c r="B30" s="4">
        <f t="shared" ref="B30:G30" si="65">B29</f>
        <v>0</v>
      </c>
      <c r="C30" s="4">
        <f t="shared" si="65"/>
        <v>0</v>
      </c>
      <c r="D30" s="4">
        <f t="shared" si="65"/>
        <v>0</v>
      </c>
      <c r="E30" s="4">
        <f t="shared" si="65"/>
        <v>0</v>
      </c>
      <c r="F30" s="4">
        <f t="shared" si="65"/>
        <v>0</v>
      </c>
      <c r="G30" s="4">
        <f t="shared" si="65"/>
        <v>1226.0600000000002</v>
      </c>
      <c r="J30" s="29"/>
      <c r="K30" s="10"/>
    </row>
    <row r="31" spans="1:11" x14ac:dyDescent="0.45">
      <c r="A31" s="28">
        <v>44596</v>
      </c>
      <c r="B31" s="4">
        <f>'Transition Pay Calculator'!$B$10</f>
        <v>1593.5584615384616</v>
      </c>
      <c r="C31" s="3">
        <f>-'Transition Pay Calculator'!$B$4/2</f>
        <v>-197.5</v>
      </c>
      <c r="D31" s="3">
        <f>-'Transition Pay Calculator'!$B$5*12/26</f>
        <v>-169.99846153846153</v>
      </c>
      <c r="E31" s="3">
        <f>-'Transition Pay Calculator'!$B$12</f>
        <v>0</v>
      </c>
      <c r="F31" s="4">
        <f t="shared" si="63"/>
        <v>1226.0600000000002</v>
      </c>
      <c r="G31" s="4">
        <f>SUM(F31,G29)</f>
        <v>2452.1200000000003</v>
      </c>
      <c r="J31" s="29"/>
      <c r="K31" s="10"/>
    </row>
    <row r="32" spans="1:11" hidden="1" x14ac:dyDescent="0.45">
      <c r="A32" s="28">
        <v>44610</v>
      </c>
      <c r="B32" s="4">
        <f>'Transition Pay Calculator'!$B$10</f>
        <v>1593.5584615384616</v>
      </c>
      <c r="C32" s="3">
        <f>-'Transition Pay Calculator'!$B$4/2</f>
        <v>-197.5</v>
      </c>
      <c r="D32" s="3">
        <f>-'Transition Pay Calculator'!$B$5*12/26</f>
        <v>-169.99846153846153</v>
      </c>
      <c r="E32" s="3">
        <f>-'Transition Pay Calculator'!$B$12</f>
        <v>0</v>
      </c>
      <c r="F32" s="4">
        <f t="shared" si="63"/>
        <v>1226.0600000000002</v>
      </c>
      <c r="G32" s="4">
        <f>SUM(F32,G29)</f>
        <v>2452.1200000000003</v>
      </c>
      <c r="J32" s="29"/>
      <c r="K32" s="10"/>
    </row>
    <row r="33" spans="1:11" x14ac:dyDescent="0.45">
      <c r="A33" s="28">
        <v>44610</v>
      </c>
      <c r="B33" s="4">
        <f>'Transition Pay Calculator'!$B$10</f>
        <v>1593.5584615384616</v>
      </c>
      <c r="C33" s="3">
        <f>-'Transition Pay Calculator'!$B$4/2</f>
        <v>-197.5</v>
      </c>
      <c r="D33" s="3">
        <f>-'Transition Pay Calculator'!$B$5*12/26</f>
        <v>-169.99846153846153</v>
      </c>
      <c r="E33" s="3">
        <f>-'Transition Pay Calculator'!$B$12</f>
        <v>0</v>
      </c>
      <c r="F33" s="4">
        <f t="shared" si="63"/>
        <v>1226.0600000000002</v>
      </c>
      <c r="G33" s="4">
        <f t="shared" ref="G33:G75" si="66">SUM(F33,G31)</f>
        <v>3678.1800000000003</v>
      </c>
      <c r="J33" s="11"/>
      <c r="K33" s="10"/>
    </row>
    <row r="34" spans="1:11" hidden="1" x14ac:dyDescent="0.45">
      <c r="A34" s="28">
        <v>44624</v>
      </c>
      <c r="B34" s="4">
        <f>'Transition Pay Calculator'!$B$10</f>
        <v>1593.5584615384616</v>
      </c>
      <c r="C34" s="3">
        <f>-'Transition Pay Calculator'!$B$4/2</f>
        <v>-197.5</v>
      </c>
      <c r="D34" s="3">
        <f>-'Transition Pay Calculator'!$B$5*12/26</f>
        <v>-169.99846153846153</v>
      </c>
      <c r="E34" s="3">
        <f>-'Transition Pay Calculator'!$B$12</f>
        <v>0</v>
      </c>
      <c r="F34" s="4">
        <f t="shared" si="63"/>
        <v>1226.0600000000002</v>
      </c>
      <c r="G34" s="4">
        <f t="shared" si="66"/>
        <v>3678.1800000000003</v>
      </c>
      <c r="J34" s="11"/>
      <c r="K34" s="10"/>
    </row>
    <row r="35" spans="1:11" x14ac:dyDescent="0.45">
      <c r="A35" s="28">
        <v>44624</v>
      </c>
      <c r="B35" s="4">
        <f>'Transition Pay Calculator'!$B$10</f>
        <v>1593.5584615384616</v>
      </c>
      <c r="C35" s="3">
        <f>-'Transition Pay Calculator'!$B$4/2</f>
        <v>-197.5</v>
      </c>
      <c r="D35" s="3">
        <f>-'Transition Pay Calculator'!$B$5*12/26</f>
        <v>-169.99846153846153</v>
      </c>
      <c r="E35" s="3">
        <f>-'Transition Pay Calculator'!$B$12</f>
        <v>0</v>
      </c>
      <c r="F35" s="4">
        <f t="shared" si="63"/>
        <v>1226.0600000000002</v>
      </c>
      <c r="G35" s="4">
        <f t="shared" si="66"/>
        <v>4904.2400000000007</v>
      </c>
      <c r="J35" s="29"/>
      <c r="K35" s="10"/>
    </row>
    <row r="36" spans="1:11" hidden="1" x14ac:dyDescent="0.45">
      <c r="A36" s="28">
        <v>44638</v>
      </c>
      <c r="B36" s="4">
        <f>'Transition Pay Calculator'!$B$10</f>
        <v>1593.5584615384616</v>
      </c>
      <c r="C36" s="3">
        <f>-'Transition Pay Calculator'!$B$4/2</f>
        <v>-197.5</v>
      </c>
      <c r="D36" s="3">
        <f>-'Transition Pay Calculator'!$B$5*12/26</f>
        <v>-169.99846153846153</v>
      </c>
      <c r="E36" s="3">
        <f>-'Transition Pay Calculator'!$B$12</f>
        <v>0</v>
      </c>
      <c r="F36" s="4">
        <f t="shared" si="63"/>
        <v>1226.0600000000002</v>
      </c>
      <c r="G36" s="4">
        <f t="shared" si="66"/>
        <v>4904.2400000000007</v>
      </c>
      <c r="J36" s="29"/>
      <c r="K36" s="10"/>
    </row>
    <row r="37" spans="1:11" x14ac:dyDescent="0.45">
      <c r="A37" s="28">
        <v>44638</v>
      </c>
      <c r="B37" s="4">
        <f>'Transition Pay Calculator'!$B$10</f>
        <v>1593.5584615384616</v>
      </c>
      <c r="C37" s="3">
        <f>-'Transition Pay Calculator'!$B$4/2</f>
        <v>-197.5</v>
      </c>
      <c r="D37" s="3">
        <f>-'Transition Pay Calculator'!$B$5*12/26</f>
        <v>-169.99846153846153</v>
      </c>
      <c r="E37" s="3">
        <f>-'Transition Pay Calculator'!$B$12</f>
        <v>0</v>
      </c>
      <c r="F37" s="4">
        <f t="shared" si="63"/>
        <v>1226.0600000000002</v>
      </c>
      <c r="G37" s="4">
        <f t="shared" si="66"/>
        <v>6130.3000000000011</v>
      </c>
      <c r="J37" s="29"/>
      <c r="K37" s="10"/>
    </row>
    <row r="38" spans="1:11" hidden="1" x14ac:dyDescent="0.45">
      <c r="A38" s="28">
        <v>44652</v>
      </c>
      <c r="B38" s="4">
        <f>'Transition Pay Calculator'!$B$10</f>
        <v>1593.5584615384616</v>
      </c>
      <c r="C38" s="3">
        <f>-'Transition Pay Calculator'!$B$4/2</f>
        <v>-197.5</v>
      </c>
      <c r="D38" s="3">
        <f>-'Transition Pay Calculator'!$B$5*12/26</f>
        <v>-169.99846153846153</v>
      </c>
      <c r="E38" s="3">
        <f>-'Transition Pay Calculator'!$B$12</f>
        <v>0</v>
      </c>
      <c r="F38" s="4">
        <f t="shared" si="63"/>
        <v>1226.0600000000002</v>
      </c>
      <c r="G38" s="4">
        <f t="shared" si="66"/>
        <v>6130.3000000000011</v>
      </c>
      <c r="J38" s="29"/>
      <c r="K38" s="10"/>
    </row>
    <row r="39" spans="1:11" x14ac:dyDescent="0.45">
      <c r="A39" s="28">
        <v>44652</v>
      </c>
      <c r="B39" s="4">
        <f>'Transition Pay Calculator'!$B$10</f>
        <v>1593.5584615384616</v>
      </c>
      <c r="C39" s="3">
        <f>-'Transition Pay Calculator'!$B$4/2</f>
        <v>-197.5</v>
      </c>
      <c r="D39" s="3">
        <f>-'Transition Pay Calculator'!$B$5*12/26</f>
        <v>-169.99846153846153</v>
      </c>
      <c r="E39" s="3">
        <f>-'Transition Pay Calculator'!$B$12</f>
        <v>0</v>
      </c>
      <c r="F39" s="4">
        <f t="shared" si="63"/>
        <v>1226.0600000000002</v>
      </c>
      <c r="G39" s="4">
        <f t="shared" si="66"/>
        <v>7356.3600000000015</v>
      </c>
      <c r="J39" s="29"/>
      <c r="K39" s="10"/>
    </row>
    <row r="40" spans="1:11" hidden="1" x14ac:dyDescent="0.45">
      <c r="A40" s="28">
        <v>44666</v>
      </c>
      <c r="B40" s="4">
        <f>'Transition Pay Calculator'!$B$10</f>
        <v>1593.5584615384616</v>
      </c>
      <c r="C40" s="3">
        <f>-'Transition Pay Calculator'!$B$4/2</f>
        <v>-197.5</v>
      </c>
      <c r="D40" s="3">
        <f>-'Transition Pay Calculator'!$B$5*12/26</f>
        <v>-169.99846153846153</v>
      </c>
      <c r="E40" s="3">
        <f>-'Transition Pay Calculator'!$B$12</f>
        <v>0</v>
      </c>
      <c r="F40" s="4">
        <f t="shared" si="63"/>
        <v>1226.0600000000002</v>
      </c>
      <c r="G40" s="4">
        <f t="shared" si="66"/>
        <v>7356.3600000000015</v>
      </c>
      <c r="J40" s="29"/>
      <c r="K40" s="10"/>
    </row>
    <row r="41" spans="1:11" x14ac:dyDescent="0.45">
      <c r="A41" s="28">
        <v>44666</v>
      </c>
      <c r="B41" s="4">
        <f>'Transition Pay Calculator'!$B$10</f>
        <v>1593.5584615384616</v>
      </c>
      <c r="C41" s="3">
        <f>-'Transition Pay Calculator'!$B$4/2</f>
        <v>-197.5</v>
      </c>
      <c r="D41" s="3">
        <f>-'Transition Pay Calculator'!$B$5*12/26</f>
        <v>-169.99846153846153</v>
      </c>
      <c r="E41" s="3">
        <f>-'Transition Pay Calculator'!$B$12</f>
        <v>0</v>
      </c>
      <c r="F41" s="4">
        <f t="shared" si="63"/>
        <v>1226.0600000000002</v>
      </c>
      <c r="G41" s="4">
        <f t="shared" si="66"/>
        <v>8582.4200000000019</v>
      </c>
      <c r="J41" s="11"/>
      <c r="K41" s="10"/>
    </row>
    <row r="42" spans="1:11" hidden="1" x14ac:dyDescent="0.45">
      <c r="A42" s="28">
        <v>44680</v>
      </c>
      <c r="B42" s="4">
        <f>'Transition Pay Calculator'!$B$10</f>
        <v>1593.5584615384616</v>
      </c>
      <c r="C42" s="3">
        <f>-'Transition Pay Calculator'!$B$4/2</f>
        <v>-197.5</v>
      </c>
      <c r="D42" s="3">
        <f>-'Transition Pay Calculator'!$B$5*12/26</f>
        <v>-169.99846153846153</v>
      </c>
      <c r="E42" s="3">
        <f>-'Transition Pay Calculator'!$B$12</f>
        <v>0</v>
      </c>
      <c r="F42" s="4">
        <f t="shared" si="63"/>
        <v>1226.0600000000002</v>
      </c>
      <c r="G42" s="4">
        <f>SUM(F42,G40)</f>
        <v>8582.4200000000019</v>
      </c>
      <c r="J42" s="11"/>
      <c r="K42" s="10"/>
    </row>
    <row r="43" spans="1:11" x14ac:dyDescent="0.45">
      <c r="A43" s="28">
        <v>44680</v>
      </c>
      <c r="B43" s="4">
        <f>'Transition Pay Calculator'!$B$10</f>
        <v>1593.5584615384616</v>
      </c>
      <c r="C43" s="3">
        <v>0</v>
      </c>
      <c r="D43" s="3">
        <f>-'Transition Pay Calculator'!$B$5*12/26</f>
        <v>-169.99846153846153</v>
      </c>
      <c r="E43" s="3">
        <f>-'Transition Pay Calculator'!$B$12</f>
        <v>0</v>
      </c>
      <c r="F43" s="4">
        <f t="shared" si="63"/>
        <v>1423.5600000000002</v>
      </c>
      <c r="G43" s="4">
        <f t="shared" si="66"/>
        <v>10005.980000000001</v>
      </c>
      <c r="J43" s="29"/>
      <c r="K43" s="10"/>
    </row>
    <row r="44" spans="1:11" hidden="1" x14ac:dyDescent="0.45">
      <c r="A44" s="28">
        <v>44694</v>
      </c>
      <c r="B44" s="4">
        <f>'Transition Pay Calculator'!$B$10</f>
        <v>1593.5584615384616</v>
      </c>
      <c r="C44" s="3">
        <v>0</v>
      </c>
      <c r="D44" s="3">
        <f>-'Transition Pay Calculator'!$B$5*12/26</f>
        <v>-169.99846153846153</v>
      </c>
      <c r="E44" s="3">
        <f>-'Transition Pay Calculator'!$B$12</f>
        <v>0</v>
      </c>
      <c r="F44" s="4">
        <f t="shared" si="63"/>
        <v>1423.5600000000002</v>
      </c>
      <c r="G44" s="4">
        <f t="shared" si="66"/>
        <v>10005.980000000001</v>
      </c>
      <c r="J44" s="29"/>
      <c r="K44" s="10"/>
    </row>
    <row r="45" spans="1:11" x14ac:dyDescent="0.45">
      <c r="A45" s="28">
        <v>44694</v>
      </c>
      <c r="B45" s="4">
        <f>'Transition Pay Calculator'!$B$10</f>
        <v>1593.5584615384616</v>
      </c>
      <c r="C45" s="3">
        <f>-'Transition Pay Calculator'!$B$4/2</f>
        <v>-197.5</v>
      </c>
      <c r="D45" s="3">
        <f>-'Transition Pay Calculator'!$B$5*12/26</f>
        <v>-169.99846153846153</v>
      </c>
      <c r="E45" s="3">
        <f>-'Transition Pay Calculator'!$B$12</f>
        <v>0</v>
      </c>
      <c r="F45" s="4">
        <f t="shared" si="63"/>
        <v>1226.0600000000002</v>
      </c>
      <c r="G45" s="4">
        <f t="shared" si="66"/>
        <v>11232.04</v>
      </c>
      <c r="J45" s="29"/>
      <c r="K45" s="10"/>
    </row>
    <row r="46" spans="1:11" hidden="1" x14ac:dyDescent="0.45">
      <c r="A46" s="28">
        <v>44708</v>
      </c>
      <c r="B46" s="4">
        <f>'Transition Pay Calculator'!$B$10</f>
        <v>1593.5584615384616</v>
      </c>
      <c r="C46" s="3">
        <f>-'Transition Pay Calculator'!$B$4/2</f>
        <v>-197.5</v>
      </c>
      <c r="D46" s="3">
        <f>-'Transition Pay Calculator'!$B$5*12/26</f>
        <v>-169.99846153846153</v>
      </c>
      <c r="E46" s="3">
        <f>-'Transition Pay Calculator'!$B$12</f>
        <v>0</v>
      </c>
      <c r="F46" s="4">
        <f t="shared" si="63"/>
        <v>1226.0600000000002</v>
      </c>
      <c r="G46" s="4">
        <f t="shared" si="66"/>
        <v>11232.04</v>
      </c>
      <c r="J46" s="29"/>
      <c r="K46" s="10"/>
    </row>
    <row r="47" spans="1:11" x14ac:dyDescent="0.45">
      <c r="A47" s="28">
        <v>44708</v>
      </c>
      <c r="B47" s="4">
        <f>'Transition Pay Calculator'!$B$10</f>
        <v>1593.5584615384616</v>
      </c>
      <c r="C47" s="3">
        <f>-'Transition Pay Calculator'!$B$4/2</f>
        <v>-197.5</v>
      </c>
      <c r="D47" s="3">
        <f>-'Transition Pay Calculator'!$B$5*12/26</f>
        <v>-169.99846153846153</v>
      </c>
      <c r="E47" s="3">
        <f>-'Transition Pay Calculator'!$B$12</f>
        <v>0</v>
      </c>
      <c r="F47" s="4">
        <f t="shared" si="63"/>
        <v>1226.0600000000002</v>
      </c>
      <c r="G47" s="4">
        <f t="shared" si="66"/>
        <v>12458.1</v>
      </c>
      <c r="J47" s="11"/>
      <c r="K47" s="10"/>
    </row>
    <row r="48" spans="1:11" hidden="1" x14ac:dyDescent="0.45">
      <c r="A48" s="28">
        <v>44722</v>
      </c>
      <c r="B48" s="4">
        <f>'Transition Pay Calculator'!$B$10</f>
        <v>1593.5584615384616</v>
      </c>
      <c r="C48" s="3">
        <f>-'Transition Pay Calculator'!$B$4/2</f>
        <v>-197.5</v>
      </c>
      <c r="D48" s="3">
        <f>-'Transition Pay Calculator'!$B$5*12/26</f>
        <v>-169.99846153846153</v>
      </c>
      <c r="E48" s="3">
        <f>-'Transition Pay Calculator'!$B$12</f>
        <v>0</v>
      </c>
      <c r="F48" s="4">
        <f t="shared" si="63"/>
        <v>1226.0600000000002</v>
      </c>
      <c r="G48" s="4">
        <f t="shared" si="66"/>
        <v>12458.1</v>
      </c>
      <c r="J48" s="11"/>
      <c r="K48" s="10"/>
    </row>
    <row r="49" spans="1:11" x14ac:dyDescent="0.45">
      <c r="A49" s="28">
        <v>44722</v>
      </c>
      <c r="B49" s="4">
        <f>'Transition Pay Calculator'!$B$10</f>
        <v>1593.5584615384616</v>
      </c>
      <c r="C49" s="3">
        <f>-'Transition Pay Calculator'!$B$4/2</f>
        <v>-197.5</v>
      </c>
      <c r="D49" s="3">
        <f>-'Transition Pay Calculator'!$B$5*12/26</f>
        <v>-169.99846153846153</v>
      </c>
      <c r="E49" s="3">
        <f>-'Transition Pay Calculator'!$B$12</f>
        <v>0</v>
      </c>
      <c r="F49" s="4">
        <f t="shared" si="63"/>
        <v>1226.0600000000002</v>
      </c>
      <c r="G49" s="4">
        <f t="shared" si="66"/>
        <v>13684.16</v>
      </c>
      <c r="J49" s="29"/>
      <c r="K49" s="10"/>
    </row>
    <row r="50" spans="1:11" hidden="1" x14ac:dyDescent="0.45">
      <c r="A50" s="28">
        <v>44736</v>
      </c>
      <c r="B50" s="4">
        <f>'Transition Pay Calculator'!$B$10</f>
        <v>1593.5584615384616</v>
      </c>
      <c r="C50" s="3">
        <f>-'Transition Pay Calculator'!$B$4/2</f>
        <v>-197.5</v>
      </c>
      <c r="D50" s="3">
        <f>-'Transition Pay Calculator'!$B$5*12/26</f>
        <v>-169.99846153846153</v>
      </c>
      <c r="E50" s="3">
        <f>-'Transition Pay Calculator'!$B$12</f>
        <v>0</v>
      </c>
      <c r="F50" s="4">
        <f t="shared" si="63"/>
        <v>1226.0600000000002</v>
      </c>
      <c r="G50" s="4">
        <f t="shared" si="66"/>
        <v>13684.16</v>
      </c>
      <c r="J50" s="29"/>
      <c r="K50" s="10"/>
    </row>
    <row r="51" spans="1:11" x14ac:dyDescent="0.45">
      <c r="A51" s="28">
        <v>44736</v>
      </c>
      <c r="B51" s="4">
        <f>'Transition Pay Calculator'!$B$10</f>
        <v>1593.5584615384616</v>
      </c>
      <c r="C51" s="3">
        <f>-'Transition Pay Calculator'!$B$4/2</f>
        <v>-197.5</v>
      </c>
      <c r="D51" s="3">
        <f>-'Transition Pay Calculator'!$B$5*12/26</f>
        <v>-169.99846153846153</v>
      </c>
      <c r="E51" s="3">
        <f>-'Transition Pay Calculator'!$B$12</f>
        <v>0</v>
      </c>
      <c r="F51" s="4">
        <f t="shared" si="63"/>
        <v>1226.0600000000002</v>
      </c>
      <c r="G51" s="4">
        <f t="shared" si="66"/>
        <v>14910.22</v>
      </c>
      <c r="J51" s="29"/>
      <c r="K51" s="10"/>
    </row>
    <row r="52" spans="1:11" hidden="1" x14ac:dyDescent="0.45">
      <c r="A52" s="28">
        <v>44750</v>
      </c>
      <c r="B52" s="4">
        <f>'Transition Pay Calculator'!$B$10</f>
        <v>1593.5584615384616</v>
      </c>
      <c r="C52" s="3">
        <f>-'Transition Pay Calculator'!$B$4/2</f>
        <v>-197.5</v>
      </c>
      <c r="D52" s="3">
        <f>-'Transition Pay Calculator'!$B$5*12/26</f>
        <v>-169.99846153846153</v>
      </c>
      <c r="E52" s="3">
        <f>-'Transition Pay Calculator'!$B$12</f>
        <v>0</v>
      </c>
      <c r="F52" s="4">
        <f t="shared" si="63"/>
        <v>1226.0600000000002</v>
      </c>
      <c r="G52" s="4">
        <f t="shared" si="66"/>
        <v>14910.22</v>
      </c>
      <c r="J52" s="29"/>
      <c r="K52" s="10"/>
    </row>
    <row r="53" spans="1:11" x14ac:dyDescent="0.45">
      <c r="A53" s="28">
        <v>44750</v>
      </c>
      <c r="B53" s="4">
        <f>'Transition Pay Calculator'!$B$10</f>
        <v>1593.5584615384616</v>
      </c>
      <c r="C53" s="3">
        <f>-'Transition Pay Calculator'!$B$4/2</f>
        <v>-197.5</v>
      </c>
      <c r="D53" s="3">
        <f>-'Transition Pay Calculator'!$B$5*12/26</f>
        <v>-169.99846153846153</v>
      </c>
      <c r="E53" s="3">
        <v>0</v>
      </c>
      <c r="F53" s="4">
        <f t="shared" si="63"/>
        <v>1226.0600000000002</v>
      </c>
      <c r="G53" s="4">
        <f t="shared" si="66"/>
        <v>16136.279999999999</v>
      </c>
      <c r="J53" s="11"/>
      <c r="K53" s="10"/>
    </row>
    <row r="54" spans="1:11" hidden="1" x14ac:dyDescent="0.45">
      <c r="A54" s="28">
        <v>44764</v>
      </c>
      <c r="B54" s="4">
        <f>'Transition Pay Calculator'!$B$10</f>
        <v>1593.5584615384616</v>
      </c>
      <c r="C54" s="3">
        <f>-'Transition Pay Calculator'!$B$4/2</f>
        <v>-197.5</v>
      </c>
      <c r="D54" s="3">
        <f>-'Transition Pay Calculator'!$B$5*12/26</f>
        <v>-169.99846153846153</v>
      </c>
      <c r="E54" s="3">
        <v>0</v>
      </c>
      <c r="F54" s="4">
        <f t="shared" si="63"/>
        <v>1226.0600000000002</v>
      </c>
      <c r="G54" s="4">
        <f t="shared" si="66"/>
        <v>16136.279999999999</v>
      </c>
      <c r="J54" s="11"/>
      <c r="K54" s="10"/>
    </row>
    <row r="55" spans="1:11" x14ac:dyDescent="0.45">
      <c r="A55" s="28">
        <v>44764</v>
      </c>
      <c r="B55" s="4">
        <f>'Transition Pay Calculator'!$B$10</f>
        <v>1593.5584615384616</v>
      </c>
      <c r="C55" s="3">
        <f>-'Transition Pay Calculator'!$B$4/2</f>
        <v>-197.5</v>
      </c>
      <c r="D55" s="3">
        <f>-'Transition Pay Calculator'!$B$5*12/26</f>
        <v>-169.99846153846153</v>
      </c>
      <c r="E55" s="3">
        <v>0</v>
      </c>
      <c r="F55" s="4">
        <f t="shared" si="63"/>
        <v>1226.0600000000002</v>
      </c>
      <c r="G55" s="4">
        <f t="shared" si="66"/>
        <v>17362.34</v>
      </c>
    </row>
    <row r="56" spans="1:11" hidden="1" x14ac:dyDescent="0.45">
      <c r="A56" s="28">
        <v>44778</v>
      </c>
      <c r="B56" s="4">
        <f>'Transition Pay Calculator'!$B$10</f>
        <v>1593.5584615384616</v>
      </c>
      <c r="C56" s="3">
        <f>-'Transition Pay Calculator'!$B$4/2</f>
        <v>-197.5</v>
      </c>
      <c r="D56" s="3">
        <f>-'Transition Pay Calculator'!$B$5*12/26</f>
        <v>-169.99846153846153</v>
      </c>
      <c r="E56" s="3">
        <v>0</v>
      </c>
      <c r="F56" s="4">
        <f t="shared" si="63"/>
        <v>1226.0600000000002</v>
      </c>
      <c r="G56" s="4">
        <f t="shared" si="66"/>
        <v>17362.34</v>
      </c>
    </row>
    <row r="57" spans="1:11" x14ac:dyDescent="0.45">
      <c r="A57" s="28">
        <v>44778</v>
      </c>
      <c r="B57" s="4">
        <f>'Transition Pay Calculator'!$B$10</f>
        <v>1593.5584615384616</v>
      </c>
      <c r="C57" s="3">
        <f>-'Transition Pay Calculator'!$B$4/2</f>
        <v>-197.5</v>
      </c>
      <c r="D57" s="3">
        <f>-'Transition Pay Calculator'!$B$5*12/26</f>
        <v>-169.99846153846153</v>
      </c>
      <c r="E57" s="3">
        <v>0</v>
      </c>
      <c r="F57" s="4">
        <f t="shared" si="63"/>
        <v>1226.0600000000002</v>
      </c>
      <c r="G57" s="4">
        <f t="shared" si="66"/>
        <v>18588.400000000001</v>
      </c>
    </row>
    <row r="58" spans="1:11" hidden="1" x14ac:dyDescent="0.45">
      <c r="A58" s="28">
        <v>44792</v>
      </c>
      <c r="B58" s="4">
        <f>'Transition Pay Calculator'!$B$10</f>
        <v>1593.5584615384616</v>
      </c>
      <c r="C58" s="3">
        <f>-'Transition Pay Calculator'!$B$4/2</f>
        <v>-197.5</v>
      </c>
      <c r="D58" s="3">
        <f>-'Transition Pay Calculator'!$B$5*12/26</f>
        <v>-169.99846153846153</v>
      </c>
      <c r="E58" s="3">
        <v>0</v>
      </c>
      <c r="F58" s="4">
        <f t="shared" si="63"/>
        <v>1226.0600000000002</v>
      </c>
      <c r="G58" s="4">
        <f t="shared" si="66"/>
        <v>18588.400000000001</v>
      </c>
    </row>
    <row r="59" spans="1:11" x14ac:dyDescent="0.45">
      <c r="A59" s="28">
        <v>44792</v>
      </c>
      <c r="B59" s="4">
        <f>'Transition Pay Calculator'!$B$10</f>
        <v>1593.5584615384616</v>
      </c>
      <c r="C59" s="3">
        <f>-'Transition Pay Calculator'!$B$4/2</f>
        <v>-197.5</v>
      </c>
      <c r="D59" s="3">
        <f>-'Transition Pay Calculator'!$B$5*12/26</f>
        <v>-169.99846153846153</v>
      </c>
      <c r="E59" s="3">
        <v>0</v>
      </c>
      <c r="F59" s="4">
        <f t="shared" si="63"/>
        <v>1226.0600000000002</v>
      </c>
      <c r="G59" s="4">
        <f t="shared" si="66"/>
        <v>19814.460000000003</v>
      </c>
    </row>
    <row r="60" spans="1:11" hidden="1" x14ac:dyDescent="0.45">
      <c r="A60" s="28">
        <v>44806</v>
      </c>
      <c r="B60" s="4">
        <f>'Transition Pay Calculator'!$B$10</f>
        <v>1593.5584615384616</v>
      </c>
      <c r="C60" s="3">
        <f>-'Transition Pay Calculator'!$B$4/2</f>
        <v>-197.5</v>
      </c>
      <c r="D60" s="3">
        <f>-'Transition Pay Calculator'!$B$5*12/26</f>
        <v>-169.99846153846153</v>
      </c>
      <c r="E60" s="3">
        <v>0</v>
      </c>
      <c r="F60" s="4">
        <f t="shared" si="63"/>
        <v>1226.0600000000002</v>
      </c>
      <c r="G60" s="4">
        <f t="shared" si="66"/>
        <v>19814.460000000003</v>
      </c>
    </row>
    <row r="61" spans="1:11" x14ac:dyDescent="0.45">
      <c r="A61" s="28">
        <v>44806</v>
      </c>
      <c r="B61" s="4">
        <f>'Transition Pay Calculator'!$B$10</f>
        <v>1593.5584615384616</v>
      </c>
      <c r="C61" s="3">
        <f>-'Transition Pay Calculator'!$B$4/2</f>
        <v>-197.5</v>
      </c>
      <c r="D61" s="3">
        <f>-'Transition Pay Calculator'!$B$5*12/26</f>
        <v>-169.99846153846153</v>
      </c>
      <c r="E61" s="3">
        <v>0</v>
      </c>
      <c r="F61" s="4">
        <f t="shared" ref="F61:F79" si="67">SUM(B61:E61)</f>
        <v>1226.0600000000002</v>
      </c>
      <c r="G61" s="4">
        <f t="shared" si="66"/>
        <v>21040.520000000004</v>
      </c>
    </row>
    <row r="62" spans="1:11" hidden="1" x14ac:dyDescent="0.45">
      <c r="A62" s="28">
        <v>44820</v>
      </c>
      <c r="B62" s="4">
        <f>'Transition Pay Calculator'!$B$10</f>
        <v>1593.5584615384616</v>
      </c>
      <c r="C62" s="3">
        <f>-'Transition Pay Calculator'!$B$4/2</f>
        <v>-197.5</v>
      </c>
      <c r="D62" s="3">
        <f>-'Transition Pay Calculator'!$B$5*12/26</f>
        <v>-169.99846153846153</v>
      </c>
      <c r="E62" s="3">
        <v>0</v>
      </c>
      <c r="F62" s="4">
        <f t="shared" si="67"/>
        <v>1226.0600000000002</v>
      </c>
      <c r="G62" s="4">
        <f t="shared" si="66"/>
        <v>21040.520000000004</v>
      </c>
    </row>
    <row r="63" spans="1:11" x14ac:dyDescent="0.45">
      <c r="A63" s="28">
        <v>44820</v>
      </c>
      <c r="B63" s="4">
        <f>'Transition Pay Calculator'!$B$10</f>
        <v>1593.5584615384616</v>
      </c>
      <c r="C63" s="3">
        <f>-'Transition Pay Calculator'!$B$4/2</f>
        <v>-197.5</v>
      </c>
      <c r="D63" s="3">
        <f>-'Transition Pay Calculator'!$B$5*12/26</f>
        <v>-169.99846153846153</v>
      </c>
      <c r="E63" s="3">
        <v>0</v>
      </c>
      <c r="F63" s="4">
        <f t="shared" si="67"/>
        <v>1226.0600000000002</v>
      </c>
      <c r="G63" s="4">
        <f t="shared" si="66"/>
        <v>22266.580000000005</v>
      </c>
    </row>
    <row r="64" spans="1:11" hidden="1" x14ac:dyDescent="0.45">
      <c r="A64" s="28">
        <v>44834</v>
      </c>
      <c r="B64" s="4">
        <f>'Transition Pay Calculator'!$B$10</f>
        <v>1593.5584615384616</v>
      </c>
      <c r="C64" s="3">
        <f>-'Transition Pay Calculator'!$B$4/2</f>
        <v>-197.5</v>
      </c>
      <c r="D64" s="3">
        <f>-'Transition Pay Calculator'!$B$5*12/26</f>
        <v>-169.99846153846153</v>
      </c>
      <c r="E64" s="3">
        <v>0</v>
      </c>
      <c r="F64" s="4">
        <f t="shared" si="67"/>
        <v>1226.0600000000002</v>
      </c>
      <c r="G64" s="4">
        <f t="shared" si="66"/>
        <v>22266.580000000005</v>
      </c>
    </row>
    <row r="65" spans="1:7" x14ac:dyDescent="0.45">
      <c r="A65" s="28">
        <v>44834</v>
      </c>
      <c r="B65" s="4">
        <f>'Transition Pay Calculator'!$B$10</f>
        <v>1593.5584615384616</v>
      </c>
      <c r="C65" s="3">
        <v>0</v>
      </c>
      <c r="D65" s="3">
        <f>-'Transition Pay Calculator'!$B$5*12/26</f>
        <v>-169.99846153846153</v>
      </c>
      <c r="E65" s="3">
        <v>0</v>
      </c>
      <c r="F65" s="4">
        <f t="shared" si="67"/>
        <v>1423.5600000000002</v>
      </c>
      <c r="G65" s="4">
        <f t="shared" si="66"/>
        <v>23690.140000000007</v>
      </c>
    </row>
    <row r="66" spans="1:7" hidden="1" x14ac:dyDescent="0.45">
      <c r="A66" s="28">
        <v>44848</v>
      </c>
      <c r="B66" s="4">
        <f>'Transition Pay Calculator'!$B$10</f>
        <v>1593.5584615384616</v>
      </c>
      <c r="C66" s="3">
        <v>0</v>
      </c>
      <c r="D66" s="3">
        <f>-'Transition Pay Calculator'!$B$5*12/26</f>
        <v>-169.99846153846153</v>
      </c>
      <c r="E66" s="3">
        <v>0</v>
      </c>
      <c r="F66" s="4">
        <f t="shared" si="67"/>
        <v>1423.5600000000002</v>
      </c>
      <c r="G66" s="4">
        <f t="shared" si="66"/>
        <v>23690.140000000007</v>
      </c>
    </row>
    <row r="67" spans="1:7" x14ac:dyDescent="0.45">
      <c r="A67" s="28">
        <v>44848</v>
      </c>
      <c r="B67" s="4">
        <f>'Transition Pay Calculator'!$B$10</f>
        <v>1593.5584615384616</v>
      </c>
      <c r="C67" s="3">
        <f>-'Transition Pay Calculator'!$B$4/2</f>
        <v>-197.5</v>
      </c>
      <c r="D67" s="3">
        <f>-'Transition Pay Calculator'!$B$5*12/26</f>
        <v>-169.99846153846153</v>
      </c>
      <c r="E67" s="3">
        <v>0</v>
      </c>
      <c r="F67" s="4">
        <f t="shared" si="67"/>
        <v>1226.0600000000002</v>
      </c>
      <c r="G67" s="4">
        <f t="shared" si="66"/>
        <v>24916.200000000008</v>
      </c>
    </row>
    <row r="68" spans="1:7" hidden="1" x14ac:dyDescent="0.45">
      <c r="A68" s="28">
        <v>44862</v>
      </c>
      <c r="B68" s="4">
        <f>'Transition Pay Calculator'!$B$10</f>
        <v>1593.5584615384616</v>
      </c>
      <c r="C68" s="3">
        <f>-'Transition Pay Calculator'!$B$4/2</f>
        <v>-197.5</v>
      </c>
      <c r="D68" s="3">
        <f>-'Transition Pay Calculator'!$B$5*12/26</f>
        <v>-169.99846153846153</v>
      </c>
      <c r="E68" s="3">
        <v>0</v>
      </c>
      <c r="F68" s="4">
        <f t="shared" si="67"/>
        <v>1226.0600000000002</v>
      </c>
      <c r="G68" s="4">
        <f t="shared" si="66"/>
        <v>24916.200000000008</v>
      </c>
    </row>
    <row r="69" spans="1:7" x14ac:dyDescent="0.45">
      <c r="A69" s="28">
        <v>44862</v>
      </c>
      <c r="B69" s="4">
        <f>'Transition Pay Calculator'!$B$10</f>
        <v>1593.5584615384616</v>
      </c>
      <c r="C69" s="3">
        <f>-'Transition Pay Calculator'!$B$4/2</f>
        <v>-197.5</v>
      </c>
      <c r="D69" s="3">
        <f>-'Transition Pay Calculator'!$B$5*12/26</f>
        <v>-169.99846153846153</v>
      </c>
      <c r="E69" s="3">
        <v>0</v>
      </c>
      <c r="F69" s="4">
        <f t="shared" si="67"/>
        <v>1226.0600000000002</v>
      </c>
      <c r="G69" s="4">
        <f t="shared" si="66"/>
        <v>26142.260000000009</v>
      </c>
    </row>
    <row r="70" spans="1:7" hidden="1" x14ac:dyDescent="0.45">
      <c r="A70" s="28">
        <v>44876</v>
      </c>
      <c r="B70" s="4">
        <f>'Transition Pay Calculator'!$B$10</f>
        <v>1593.5584615384616</v>
      </c>
      <c r="C70" s="3">
        <f>-'Transition Pay Calculator'!$B$4/2</f>
        <v>-197.5</v>
      </c>
      <c r="D70" s="3">
        <f>-'Transition Pay Calculator'!$B$5*12/26</f>
        <v>-169.99846153846153</v>
      </c>
      <c r="E70" s="3">
        <v>0</v>
      </c>
      <c r="F70" s="4">
        <f t="shared" si="67"/>
        <v>1226.0600000000002</v>
      </c>
      <c r="G70" s="4">
        <f t="shared" si="66"/>
        <v>26142.260000000009</v>
      </c>
    </row>
    <row r="71" spans="1:7" x14ac:dyDescent="0.45">
      <c r="A71" s="28">
        <v>44876</v>
      </c>
      <c r="B71" s="4">
        <f>'Transition Pay Calculator'!$B$10</f>
        <v>1593.5584615384616</v>
      </c>
      <c r="C71" s="3">
        <f>-'Transition Pay Calculator'!$B$4/2</f>
        <v>-197.5</v>
      </c>
      <c r="D71" s="3">
        <f>-'Transition Pay Calculator'!$B$5*12/26</f>
        <v>-169.99846153846153</v>
      </c>
      <c r="E71" s="3">
        <v>0</v>
      </c>
      <c r="F71" s="4">
        <f t="shared" si="67"/>
        <v>1226.0600000000002</v>
      </c>
      <c r="G71" s="4">
        <f t="shared" si="66"/>
        <v>27368.320000000011</v>
      </c>
    </row>
    <row r="72" spans="1:7" hidden="1" x14ac:dyDescent="0.45">
      <c r="A72" s="28">
        <v>44890</v>
      </c>
      <c r="B72" s="4">
        <f>'Transition Pay Calculator'!$B$10</f>
        <v>1593.5584615384616</v>
      </c>
      <c r="C72" s="3">
        <f>-'Transition Pay Calculator'!$B$4/2</f>
        <v>-197.5</v>
      </c>
      <c r="D72" s="3">
        <f>-'Transition Pay Calculator'!$B$5*12/26</f>
        <v>-169.99846153846153</v>
      </c>
      <c r="E72" s="3">
        <v>0</v>
      </c>
      <c r="F72" s="4">
        <f t="shared" si="67"/>
        <v>1226.0600000000002</v>
      </c>
      <c r="G72" s="4">
        <f t="shared" si="66"/>
        <v>27368.320000000011</v>
      </c>
    </row>
    <row r="73" spans="1:7" x14ac:dyDescent="0.45">
      <c r="A73" s="28">
        <v>44890</v>
      </c>
      <c r="B73" s="4">
        <f>'Transition Pay Calculator'!$B$10</f>
        <v>1593.5584615384616</v>
      </c>
      <c r="C73" s="3">
        <f>-'Transition Pay Calculator'!$B$4/2</f>
        <v>-197.5</v>
      </c>
      <c r="D73" s="3">
        <f>-'Transition Pay Calculator'!$B$5*12/26</f>
        <v>-169.99846153846153</v>
      </c>
      <c r="E73" s="3">
        <v>0</v>
      </c>
      <c r="F73" s="4">
        <f t="shared" si="67"/>
        <v>1226.0600000000002</v>
      </c>
      <c r="G73" s="4">
        <f t="shared" si="66"/>
        <v>28594.380000000012</v>
      </c>
    </row>
    <row r="74" spans="1:7" hidden="1" x14ac:dyDescent="0.45">
      <c r="A74" s="28">
        <v>44904</v>
      </c>
      <c r="B74" s="4">
        <f>'Transition Pay Calculator'!$B$10</f>
        <v>1593.5584615384616</v>
      </c>
      <c r="C74" s="3">
        <f>-'Transition Pay Calculator'!$B$4/2</f>
        <v>-197.5</v>
      </c>
      <c r="D74" s="3">
        <f>-'Transition Pay Calculator'!$B$5*12/26</f>
        <v>-169.99846153846153</v>
      </c>
      <c r="E74" s="3">
        <v>0</v>
      </c>
      <c r="F74" s="4">
        <f t="shared" si="67"/>
        <v>1226.0600000000002</v>
      </c>
      <c r="G74" s="4">
        <f t="shared" si="66"/>
        <v>28594.380000000012</v>
      </c>
    </row>
    <row r="75" spans="1:7" x14ac:dyDescent="0.45">
      <c r="A75" s="28">
        <v>44904</v>
      </c>
      <c r="B75" s="4">
        <f>'Transition Pay Calculator'!$B$10</f>
        <v>1593.5584615384616</v>
      </c>
      <c r="C75" s="3">
        <f>-'Transition Pay Calculator'!$B$4/2</f>
        <v>-197.5</v>
      </c>
      <c r="D75" s="3">
        <f>-'Transition Pay Calculator'!$B$5*12/26</f>
        <v>-169.99846153846153</v>
      </c>
      <c r="E75" s="3">
        <v>0</v>
      </c>
      <c r="F75" s="4">
        <f t="shared" si="67"/>
        <v>1226.0600000000002</v>
      </c>
      <c r="G75" s="4">
        <f t="shared" si="66"/>
        <v>29820.440000000013</v>
      </c>
    </row>
    <row r="76" spans="1:7" hidden="1" x14ac:dyDescent="0.45">
      <c r="A76" s="28">
        <v>44918</v>
      </c>
      <c r="B76" s="4">
        <f>'Transition Pay Calculator'!$B$10</f>
        <v>1593.5584615384616</v>
      </c>
      <c r="C76" s="3">
        <f>-'Transition Pay Calculator'!$B$4/2</f>
        <v>-197.5</v>
      </c>
      <c r="D76" s="3">
        <f>-'Transition Pay Calculator'!$B$5*12/26</f>
        <v>-169.99846153846153</v>
      </c>
      <c r="E76" s="3">
        <v>0</v>
      </c>
      <c r="F76" s="4">
        <f t="shared" si="67"/>
        <v>1226.0600000000002</v>
      </c>
      <c r="G76" s="4">
        <f t="shared" ref="G76" si="68">SUM(F76,G74)</f>
        <v>29820.440000000013</v>
      </c>
    </row>
    <row r="77" spans="1:7" x14ac:dyDescent="0.45">
      <c r="A77" s="28">
        <v>44918</v>
      </c>
      <c r="B77" s="4">
        <f>'Transition Pay Calculator'!$B$10</f>
        <v>1593.5584615384616</v>
      </c>
      <c r="C77" s="3">
        <f>-'Transition Pay Calculator'!$B$4/2</f>
        <v>-197.5</v>
      </c>
      <c r="D77" s="3">
        <f>-'Transition Pay Calculator'!$B$5*12/26</f>
        <v>-169.99846153846153</v>
      </c>
      <c r="E77" s="3">
        <v>0</v>
      </c>
      <c r="F77" s="4">
        <f t="shared" si="67"/>
        <v>1226.0600000000002</v>
      </c>
      <c r="G77" s="4">
        <f t="shared" ref="G77:G78" si="69">SUM(F77,G75)</f>
        <v>31046.500000000015</v>
      </c>
    </row>
    <row r="78" spans="1:7" hidden="1" x14ac:dyDescent="0.45">
      <c r="A78" s="28">
        <v>44932</v>
      </c>
      <c r="B78" s="4">
        <f>'Transition Pay Calculator'!$B$10</f>
        <v>1593.5584615384616</v>
      </c>
      <c r="C78" s="3">
        <f>-'Transition Pay Calculator'!$B$4/2</f>
        <v>-197.5</v>
      </c>
      <c r="D78" s="3">
        <f>-'Transition Pay Calculator'!$B$5*12/26</f>
        <v>-169.99846153846153</v>
      </c>
      <c r="E78" s="3">
        <v>0</v>
      </c>
      <c r="F78" s="4">
        <f t="shared" si="67"/>
        <v>1226.0600000000002</v>
      </c>
      <c r="G78" s="4">
        <f t="shared" si="69"/>
        <v>31046.500000000015</v>
      </c>
    </row>
    <row r="79" spans="1:7" x14ac:dyDescent="0.45">
      <c r="A79" s="28">
        <v>44932</v>
      </c>
      <c r="B79" s="4">
        <f>'Transition Pay Calculator'!$B$10</f>
        <v>1593.5584615384616</v>
      </c>
      <c r="C79" s="3">
        <f>-'Transition Pay Calculator'!$B$4/2</f>
        <v>-197.5</v>
      </c>
      <c r="D79" s="3">
        <f>-'Transition Pay Calculator'!$B$5*12/26</f>
        <v>-169.99846153846153</v>
      </c>
      <c r="E79" s="3">
        <v>0</v>
      </c>
      <c r="F79" s="4">
        <f t="shared" si="67"/>
        <v>1226.0600000000002</v>
      </c>
      <c r="G79" s="4">
        <f>SUM(F79,G77)</f>
        <v>32272.560000000016</v>
      </c>
    </row>
    <row r="81" spans="7:7" x14ac:dyDescent="0.45">
      <c r="G81" s="34"/>
    </row>
  </sheetData>
  <sheetProtection algorithmName="SHA-512" hashValue="3Y2gp+mdpvf48vb0V4N15Wgjc+6VWDNkBptib/tLqPvacaB7ajGWGqpcr1K37ghTZnYWzokIRMur+5omMfvR+w==" saltValue="1vs1Rw0jJ+mxzW48We+QoA==" spinCount="100000" sheet="1" objects="1" scenarios="1"/>
  <sortState xmlns:xlrd2="http://schemas.microsoft.com/office/spreadsheetml/2017/richdata2" ref="J3:K53">
    <sortCondition ref="J3:J53"/>
  </sortState>
  <mergeCells count="2">
    <mergeCell ref="A2:G2"/>
    <mergeCell ref="A26:G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4ABA5-732A-443D-B5B9-47E52F842B43}">
  <dimension ref="A1"/>
  <sheetViews>
    <sheetView showGridLines="0" zoomScaleNormal="100" workbookViewId="0">
      <selection activeCell="AA10" sqref="AA10"/>
    </sheetView>
  </sheetViews>
  <sheetFormatPr defaultRowHeight="14.25" x14ac:dyDescent="0.45"/>
  <cols>
    <col min="1" max="1" width="3.59765625" customWidth="1"/>
  </cols>
  <sheetData/>
  <sheetProtection algorithmName="SHA-512" hashValue="MFUAUrDjrF1p05eT6hmeOKVP1R5iI7sd4Hx6hTVhqfTLz0gzR5MUt7dKVWE6uCuxU64Nsux7SFi659f7W1wNAg==" saltValue="DVX+AEyJUAM7FYru/8ZS+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5B64467BC0E34DAEC00A9074AF707E" ma:contentTypeVersion="6" ma:contentTypeDescription="Create a new document." ma:contentTypeScope="" ma:versionID="42704eccf3c03ea6d6cf915431178b4a">
  <xsd:schema xmlns:xsd="http://www.w3.org/2001/XMLSchema" xmlns:xs="http://www.w3.org/2001/XMLSchema" xmlns:p="http://schemas.microsoft.com/office/2006/metadata/properties" xmlns:ns2="1aad215a-c4c8-44d8-b266-2cc60649f32e" xmlns:ns3="f5f8041b-d399-476d-ba11-cd9568409761" targetNamespace="http://schemas.microsoft.com/office/2006/metadata/properties" ma:root="true" ma:fieldsID="9c270bf9e378eab568eb70537ac650fe" ns2:_="" ns3:_="">
    <xsd:import namespace="1aad215a-c4c8-44d8-b266-2cc60649f32e"/>
    <xsd:import namespace="f5f8041b-d399-476d-ba11-cd95684097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ad215a-c4c8-44d8-b266-2cc60649f3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f8041b-d399-476d-ba11-cd95684097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270A47-50E5-4C46-A5FF-2DB7950C45A3}">
  <ds:schemaRefs>
    <ds:schemaRef ds:uri="http://schemas.microsoft.com/sharepoint/v3/contenttype/forms"/>
  </ds:schemaRefs>
</ds:datastoreItem>
</file>

<file path=customXml/itemProps2.xml><?xml version="1.0" encoding="utf-8"?>
<ds:datastoreItem xmlns:ds="http://schemas.openxmlformats.org/officeDocument/2006/customXml" ds:itemID="{5B2B06B7-1850-4FDE-A9C2-9DA397B339D4}">
  <ds:schemaRefs>
    <ds:schemaRef ds:uri="http://purl.org/dc/dcmitype/"/>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f5f8041b-d399-476d-ba11-cd9568409761"/>
    <ds:schemaRef ds:uri="1aad215a-c4c8-44d8-b266-2cc60649f32e"/>
    <ds:schemaRef ds:uri="http://schemas.microsoft.com/office/2006/metadata/properties"/>
  </ds:schemaRefs>
</ds:datastoreItem>
</file>

<file path=customXml/itemProps3.xml><?xml version="1.0" encoding="utf-8"?>
<ds:datastoreItem xmlns:ds="http://schemas.openxmlformats.org/officeDocument/2006/customXml" ds:itemID="{E1797A36-C189-4F5D-B4A7-036BC396B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ad215a-c4c8-44d8-b266-2cc60649f32e"/>
    <ds:schemaRef ds:uri="f5f8041b-d399-476d-ba11-cd95684097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Transition Pay Calculator</vt:lpstr>
      <vt:lpstr>Sample Pay Statement</vt:lpstr>
      <vt:lpstr>Monthly to Bi-Weekly Comparison</vt:lpstr>
      <vt:lpstr>Pay 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dc:creator>
  <cp:keywords/>
  <dc:description/>
  <cp:lastModifiedBy>Jesse</cp:lastModifiedBy>
  <cp:revision/>
  <dcterms:created xsi:type="dcterms:W3CDTF">2021-09-30T12:26:48Z</dcterms:created>
  <dcterms:modified xsi:type="dcterms:W3CDTF">2021-11-12T18:02:56Z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0x010100E05B64467BC0E34DAEC00A9074AF707E</vt:lpwstr>
  </property>
</Properties>
</file>